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8340"/>
  </bookViews>
  <sheets>
    <sheet name="índice" sheetId="6" r:id="rId1"/>
    <sheet name="Fdos Corto Plazo" sheetId="1" r:id="rId2"/>
    <sheet name="Fdos Mediano Plazo2.1" sheetId="9" state="hidden" r:id="rId3"/>
    <sheet name="Fdos Mediano Plazo " sheetId="12" r:id="rId4"/>
    <sheet name="Definiciones" sheetId="2" r:id="rId5"/>
    <sheet name="Gráficos" sheetId="3" r:id="rId6"/>
    <sheet name="Hoja2" sheetId="5" state="hidden" r:id="rId7"/>
    <sheet name="Hoja6" sheetId="11" state="hidden" r:id="rId8"/>
    <sheet name="Hoja3" sheetId="10" state="hidden" r:id="rId9"/>
  </sheets>
  <definedNames>
    <definedName name="_xlnm._FilterDatabase" localSheetId="1" hidden="1">'Fdos Corto Plazo'!$C$31:$I$31</definedName>
    <definedName name="_xlnm._FilterDatabase" localSheetId="3" hidden="1">'Fdos Mediano Plazo '!$C$33:$I$33</definedName>
    <definedName name="MiGrafico" localSheetId="3">IF('Fdos Mediano Plazo '!$AC$14=2,Hoja3!$A$21:$H$42,Hoja3!$A$1:$G$18)</definedName>
    <definedName name="MiGrafico">IF('Fdos Corto Plazo'!$AC$14=2,Hoja3!$A$21:$H$42,Hoja3!$A$1:$G$18)</definedName>
    <definedName name="MiGrafico2">IF('Fdos Mediano Plazo2.1'!$T$12=2,Hoja6!$A$17:$F$30,Hoja6!$A$1:$F$14)</definedName>
    <definedName name="vc">índice!$E$10</definedName>
  </definedNames>
  <calcPr calcId="125725" calcMode="autoNoTable"/>
</workbook>
</file>

<file path=xl/calcChain.xml><?xml version="1.0" encoding="utf-8"?>
<calcChain xmlns="http://schemas.openxmlformats.org/spreadsheetml/2006/main">
  <c r="R19" i="12"/>
  <c r="R21" i="1"/>
  <c r="Q15" l="1"/>
  <c r="Q14" i="12" l="1"/>
  <c r="Q14" i="1" l="1"/>
  <c r="Q15" i="12" l="1"/>
  <c r="Q16" i="1" l="1"/>
  <c r="AE19" i="12" l="1"/>
  <c r="AE18"/>
  <c r="Q19"/>
  <c r="Q18"/>
  <c r="AI20" l="1"/>
  <c r="AH20"/>
  <c r="AG20"/>
  <c r="AF20"/>
  <c r="AI19"/>
  <c r="AH19"/>
  <c r="AG19"/>
  <c r="AF19"/>
  <c r="AI18"/>
  <c r="AH18"/>
  <c r="AG18"/>
  <c r="AF18"/>
  <c r="AI17"/>
  <c r="AH17"/>
  <c r="AG17"/>
  <c r="AF17"/>
  <c r="AD14"/>
  <c r="AA10"/>
  <c r="AA9"/>
  <c r="AA8"/>
  <c r="O7"/>
  <c r="AC19" l="1"/>
  <c r="AC18"/>
  <c r="O9" l="1"/>
  <c r="N8"/>
  <c r="AD23"/>
  <c r="N9"/>
  <c r="O8"/>
  <c r="AE18" i="1" l="1"/>
  <c r="AD14" l="1"/>
  <c r="U16" i="9"/>
  <c r="AA9" i="1" l="1"/>
  <c r="AA10"/>
  <c r="AA8"/>
  <c r="AE19"/>
  <c r="AE20"/>
  <c r="O7"/>
  <c r="L5" i="9"/>
  <c r="AF17" i="1"/>
  <c r="AA17" i="9"/>
  <c r="AA16"/>
  <c r="Z17"/>
  <c r="Z16"/>
  <c r="Y17"/>
  <c r="Y16"/>
  <c r="X17"/>
  <c r="X16"/>
  <c r="W17"/>
  <c r="W16"/>
  <c r="V17"/>
  <c r="V16"/>
  <c r="AG21" i="1"/>
  <c r="AG20"/>
  <c r="AG19"/>
  <c r="AG18"/>
  <c r="AG17"/>
  <c r="AF21"/>
  <c r="AF20"/>
  <c r="AF19"/>
  <c r="AF18"/>
  <c r="U17" i="9"/>
  <c r="AC18" i="1" l="1"/>
  <c r="S17" i="9"/>
  <c r="S16"/>
  <c r="AC20" i="1"/>
  <c r="AC19"/>
  <c r="AH17"/>
  <c r="AI17"/>
  <c r="AH18"/>
  <c r="AI18"/>
  <c r="AH19"/>
  <c r="AI19"/>
  <c r="AH20"/>
  <c r="AI20"/>
  <c r="AH21"/>
  <c r="AI21"/>
  <c r="N9" l="1"/>
  <c r="O8"/>
  <c r="K6" i="9"/>
  <c r="K7"/>
  <c r="N8" i="1"/>
  <c r="N10"/>
  <c r="L7" i="9"/>
  <c r="L6"/>
  <c r="AD23" i="1" l="1"/>
  <c r="O9"/>
  <c r="O10"/>
  <c r="C24" i="5" l="1"/>
  <c r="D24"/>
  <c r="E24"/>
  <c r="F24"/>
  <c r="G24"/>
  <c r="B24"/>
</calcChain>
</file>

<file path=xl/sharedStrings.xml><?xml version="1.0" encoding="utf-8"?>
<sst xmlns="http://schemas.openxmlformats.org/spreadsheetml/2006/main" count="219" uniqueCount="106">
  <si>
    <t>Publicación Diaria Fondos de Inversión</t>
  </si>
  <si>
    <t>Expresado en dólares de los Estados Unidos</t>
  </si>
  <si>
    <t>Fondo de Inversión</t>
  </si>
  <si>
    <t>Gestora de Fondo de Inversión</t>
  </si>
  <si>
    <t xml:space="preserve">Patrimonio </t>
  </si>
  <si>
    <t>Valor Cuota</t>
  </si>
  <si>
    <t>Comisión por Administración</t>
  </si>
  <si>
    <t>Fondo de Inversión Abierto Renta Liquidez Banagrícola</t>
  </si>
  <si>
    <t>Gestora de Fondos de Inversión Banagrícola S.A.</t>
  </si>
  <si>
    <t>Fondo  de Inversión Abierto Atlántida de Liquidez a Corto Plazo</t>
  </si>
  <si>
    <t>Atlántida Capital, S.A. Gestora de Fondos de Inversión</t>
  </si>
  <si>
    <t>Fondo de Inversión Abierto Atlántida de Crecimiento a Mediano Plazo</t>
  </si>
  <si>
    <t>Fondo de Inversión Abierto Rentable de Corto Plazo</t>
  </si>
  <si>
    <t>SGB Fondos de Inversión S.A. Gestora de Fondos de Inversión</t>
  </si>
  <si>
    <t>Fondo de Inversión Abierto Plazo 180</t>
  </si>
  <si>
    <t>DEFINICIONES</t>
  </si>
  <si>
    <t>Fondo</t>
  </si>
  <si>
    <t xml:space="preserve">RENDIMIENTO FONDOS DE INVERSIÓN ABIERTOS </t>
  </si>
  <si>
    <t>COMISIÓN POR ADMINISTRACIÓN DE FONDOS DE INVERSIÓN</t>
  </si>
  <si>
    <t>1.5%, la comisión se aprovisionará diariamente y se pagará mensualmente.</t>
  </si>
  <si>
    <t>2%, la comisión se aprovisionará diariamente y se pagará mensualmente.</t>
  </si>
  <si>
    <t>2%,la comisión se aprovisionará diariamente y se pagará mensualmente.</t>
  </si>
  <si>
    <t>*Esta información se detalla en el reglamento interno de cada Fondo de Inversión.</t>
  </si>
  <si>
    <t>*Porcentaje máximo cobrado por Administración</t>
  </si>
  <si>
    <t>Rendimiento Diario Anualizado</t>
  </si>
  <si>
    <t xml:space="preserve">INFORMACIÓN DIARIA FONDOS DE INVERSIÓN </t>
  </si>
  <si>
    <t>ÍNDICE</t>
  </si>
  <si>
    <t>Definiciones</t>
  </si>
  <si>
    <t>Intendencia de Valores y Conductas</t>
  </si>
  <si>
    <t>Departamento de Supervisión de Fondos</t>
  </si>
  <si>
    <t>de Inversión.</t>
  </si>
  <si>
    <t>Comportamiento del Redimiento y Comisión de Fondos de Inversión</t>
  </si>
  <si>
    <t>x</t>
  </si>
  <si>
    <t>Jerarquia</t>
  </si>
  <si>
    <t>Fondos</t>
  </si>
  <si>
    <t>Datos</t>
  </si>
  <si>
    <t>Fondo de Inversion</t>
  </si>
  <si>
    <t>vc dia anterior</t>
  </si>
  <si>
    <t>vc dia</t>
  </si>
  <si>
    <t>SUPERINTENDENCIA DEL SISTEMA FINANCIERO</t>
  </si>
  <si>
    <t>Valor Cuota Del Día</t>
  </si>
  <si>
    <t>Rdto Bruto</t>
  </si>
  <si>
    <t>Rdto Mdo</t>
  </si>
  <si>
    <t>F</t>
  </si>
  <si>
    <t>Fondo Inversión</t>
  </si>
  <si>
    <t>Dato</t>
  </si>
  <si>
    <t>A</t>
  </si>
  <si>
    <t>B</t>
  </si>
  <si>
    <t>C</t>
  </si>
  <si>
    <t>D</t>
  </si>
  <si>
    <t>E</t>
  </si>
  <si>
    <t>1 patrimonio dolares</t>
  </si>
  <si>
    <t>2 rendimiento diaria porcentaje TRES GRAFICAS</t>
  </si>
  <si>
    <t>3 valor cuota dolares</t>
  </si>
  <si>
    <t>4 comision porcentaje</t>
  </si>
  <si>
    <t>1,3 dolares</t>
  </si>
  <si>
    <t>2 tres graficas porcentaje</t>
  </si>
  <si>
    <t>4 porcentaje</t>
  </si>
  <si>
    <t>Rendimiento Diario Anualizado (%)</t>
  </si>
  <si>
    <t>Fondo Abierto Banagrícola</t>
  </si>
  <si>
    <t>Fondo Abierto Atlántida Corto Plazo</t>
  </si>
  <si>
    <t>Comisión por Administración (%)</t>
  </si>
  <si>
    <t xml:space="preserve">Patrimonio(USD$$) </t>
  </si>
  <si>
    <t>Valor Cuota($)</t>
  </si>
  <si>
    <t>Comisión por Administración(%)</t>
  </si>
  <si>
    <t>0.26%</t>
  </si>
  <si>
    <t>0.25%</t>
  </si>
  <si>
    <t>Fondo Atlántida de Crecimiento a Mediano Plazo</t>
  </si>
  <si>
    <t>Fondo Atlántida de Liquidez a Corto Plazo</t>
  </si>
  <si>
    <t>Fondo Renta Liquidez Banagrícola</t>
  </si>
  <si>
    <t>Fondo Rentable de Corto Plazo</t>
  </si>
  <si>
    <t>Fondo  Plazo 180</t>
  </si>
  <si>
    <t>Fondo  Abierto Plazo 180</t>
  </si>
  <si>
    <t>Fondos de Inversión de Corto Plazo</t>
  </si>
  <si>
    <t>Fondos de Inversión de Mediano Plazo</t>
  </si>
  <si>
    <r>
      <rPr>
        <b/>
        <u/>
        <sz val="10"/>
        <color theme="1"/>
        <rFont val="Arial"/>
        <family val="2"/>
      </rPr>
      <t>Cuota de Participación:</t>
    </r>
    <r>
      <rPr>
        <sz val="10"/>
        <color theme="1"/>
        <rFont val="Arial"/>
        <family val="2"/>
      </rPr>
      <t xml:space="preserve"> Es la representación de los aportes del partícipe dentro de un Fondo de Inversión, cada Fondo se expresará en cuotas de participación, con el objeto de determinar la parte que le corresponde a cada uno de los inversionistas dentro del patrimonio de éste.</t>
    </r>
  </si>
  <si>
    <r>
      <rPr>
        <b/>
        <u/>
        <sz val="10"/>
        <color theme="1"/>
        <rFont val="Arial"/>
        <family val="2"/>
      </rPr>
      <t>Comisión por Administración:</t>
    </r>
    <r>
      <rPr>
        <sz val="10"/>
        <color theme="1"/>
        <rFont val="Arial"/>
        <family val="2"/>
      </rPr>
      <t xml:space="preserve">   Comisión con cargo al Fondo de Inversión, que cobra la Gestora por el servicio de administración, la cual es un porcentaje del patrimonio diario del Fondo de Inversión. La comisión es expresada en terminos porcentuales anuales, sin embargo se provisiona de forma diaria y es pagada mensualmente por el Fondo de Inversión a la Gestora.</t>
    </r>
  </si>
  <si>
    <t>Valor Cuota Día Anterior (08/07/2018)</t>
  </si>
  <si>
    <t>Información al 09/07/2018</t>
  </si>
  <si>
    <t>Fondo  Atlántida Mediano Plazo</t>
  </si>
  <si>
    <t>Patrimonio (US$)</t>
  </si>
  <si>
    <r>
      <rPr>
        <b/>
        <u/>
        <sz val="10"/>
        <color theme="1"/>
        <rFont val="Arial"/>
        <family val="2"/>
      </rPr>
      <t xml:space="preserve">Valor Cuota: </t>
    </r>
    <r>
      <rPr>
        <sz val="10"/>
        <color theme="1"/>
        <rFont val="Arial"/>
        <family val="2"/>
      </rPr>
      <t>Es el valor en dólares de una cuota de participación en un Fondo de Inversión, el cual es calculado diariamente.</t>
    </r>
  </si>
  <si>
    <t>=</t>
  </si>
  <si>
    <t xml:space="preserve">Acumulado mensual de Comisión por Administración </t>
  </si>
  <si>
    <t>Rendimiento Diario</t>
  </si>
  <si>
    <t>Comisión</t>
  </si>
  <si>
    <t>Fondo SGB de Inversión Abierto Plazo 180</t>
  </si>
  <si>
    <t>Fondo Plazo 180 SGB</t>
  </si>
  <si>
    <t>Fondo Rentable de Corto Plazo SGB</t>
  </si>
  <si>
    <t>Fondo Abierto Rentable de Corto Plazo SGB</t>
  </si>
  <si>
    <t>Rendimiento Ponderado de Fondos</t>
  </si>
  <si>
    <t>Fondo de Inversión Abierto Plazo 180 SGB</t>
  </si>
  <si>
    <t>Información actualizada al 31/07/2018</t>
  </si>
  <si>
    <t>Rendimiento Bruto</t>
  </si>
  <si>
    <r>
      <t>Fondo de Inversión de Corto Plazo:</t>
    </r>
    <r>
      <rPr>
        <sz val="10"/>
        <color theme="1"/>
        <rFont val="Arial"/>
        <family val="2"/>
      </rPr>
      <t xml:space="preserve">  La duración del portafolio de inversión es  menor o igual a dos años. Se invierte en instrumentos de deuda de corto plazo.</t>
    </r>
  </si>
  <si>
    <r>
      <t>Fondo de Inversión de Mediano Plazo</t>
    </r>
    <r>
      <rPr>
        <sz val="10"/>
        <color theme="1"/>
        <rFont val="Arial"/>
        <family val="2"/>
      </rPr>
      <t>:La duración del portafolio de inversión oscila entre 3.5 y 5 años. Se invierte en instrumentos de deuda de corto plazo e instrumentos de deuda de mediano y largo plazo con una duración mínima superior a los 365 días.</t>
    </r>
  </si>
  <si>
    <t>Valor Cuota al día 13/08/2018 (US$)</t>
  </si>
  <si>
    <t>Valor Cuota al Día 13/08/2018</t>
  </si>
  <si>
    <t>Valor Cuota Día Anterior (12/08/2018)</t>
  </si>
  <si>
    <t>Cuadro Informativo al 13/08/2018</t>
  </si>
  <si>
    <r>
      <t xml:space="preserve">Publicación Diaria Fondos de Inversión, </t>
    </r>
    <r>
      <rPr>
        <sz val="12"/>
        <rFont val="Georgia"/>
        <family val="1"/>
      </rPr>
      <t>expresado en dólares de los Estados Unidos Información al 13/08/2018</t>
    </r>
  </si>
  <si>
    <t>3.6154%</t>
  </si>
  <si>
    <t>1.9153%</t>
  </si>
  <si>
    <t>3.3403%</t>
  </si>
  <si>
    <t>5.5210%</t>
  </si>
  <si>
    <t>5.2181%</t>
  </si>
</sst>
</file>

<file path=xl/styles.xml><?xml version="1.0" encoding="utf-8"?>
<styleSheet xmlns="http://schemas.openxmlformats.org/spreadsheetml/2006/main">
  <numFmts count="10">
    <numFmt numFmtId="8" formatCode="&quot;$&quot;#,##0.00_);[Red]\(&quot;$&quot;#,##0.00\)"/>
    <numFmt numFmtId="44" formatCode="_(&quot;$&quot;* #,##0.00_);_(&quot;$&quot;* \(#,##0.00\);_(&quot;$&quot;* &quot;-&quot;??_);_(@_)"/>
    <numFmt numFmtId="43" formatCode="_(* #,##0.00_);_(* \(#,##0.00\);_(* &quot;-&quot;??_);_(@_)"/>
    <numFmt numFmtId="164" formatCode="0.0000%"/>
    <numFmt numFmtId="165" formatCode="_(* #,##0.00000000000_);_(* \(#,##0.00000000000\);_(* &quot;-&quot;??_);_(@_)"/>
    <numFmt numFmtId="166" formatCode="_(* #,##0.0000000000_);_(* \(#,##0.0000000000\);_(* &quot;-&quot;??_);_(@_)"/>
    <numFmt numFmtId="167" formatCode="#,##0.0000"/>
    <numFmt numFmtId="168" formatCode="&quot;$&quot;#,##0.00"/>
    <numFmt numFmtId="169" formatCode="0.00000"/>
    <numFmt numFmtId="170" formatCode="0.000%"/>
  </numFmts>
  <fonts count="26">
    <font>
      <sz val="11"/>
      <color theme="1"/>
      <name val="Calibri"/>
      <family val="2"/>
      <scheme val="minor"/>
    </font>
    <font>
      <b/>
      <sz val="11"/>
      <color theme="1"/>
      <name val="Calibri"/>
      <family val="2"/>
      <scheme val="minor"/>
    </font>
    <font>
      <u/>
      <sz val="11"/>
      <color theme="10"/>
      <name val="Calibri"/>
      <family val="2"/>
    </font>
    <font>
      <sz val="11"/>
      <color theme="1"/>
      <name val="Calibri"/>
      <family val="2"/>
      <scheme val="minor"/>
    </font>
    <font>
      <b/>
      <sz val="12"/>
      <color theme="1"/>
      <name val="Arial Narrow"/>
      <family val="2"/>
    </font>
    <font>
      <sz val="12"/>
      <color theme="1"/>
      <name val="Calibri"/>
      <family val="2"/>
      <scheme val="minor"/>
    </font>
    <font>
      <sz val="11"/>
      <color rgb="FF000000"/>
      <name val="Calibri"/>
      <family val="2"/>
      <scheme val="minor"/>
    </font>
    <font>
      <sz val="10"/>
      <color theme="1"/>
      <name val="Arial"/>
      <family val="2"/>
    </font>
    <font>
      <b/>
      <u/>
      <sz val="10"/>
      <color theme="10"/>
      <name val="Arial"/>
      <family val="2"/>
    </font>
    <font>
      <b/>
      <sz val="10"/>
      <color theme="1"/>
      <name val="Arial"/>
      <family val="2"/>
    </font>
    <font>
      <b/>
      <u/>
      <sz val="10"/>
      <color theme="1"/>
      <name val="Arial"/>
      <family val="2"/>
    </font>
    <font>
      <b/>
      <sz val="12"/>
      <color theme="1"/>
      <name val="Calibri"/>
      <family val="2"/>
      <scheme val="minor"/>
    </font>
    <font>
      <b/>
      <sz val="14"/>
      <color theme="1"/>
      <name val="Calibri"/>
      <family val="2"/>
      <scheme val="minor"/>
    </font>
    <font>
      <u/>
      <sz val="12"/>
      <color theme="10"/>
      <name val="Calibri"/>
      <family val="2"/>
    </font>
    <font>
      <b/>
      <sz val="18"/>
      <color theme="1"/>
      <name val="Calibri"/>
      <family val="2"/>
      <scheme val="minor"/>
    </font>
    <font>
      <sz val="18"/>
      <color theme="1"/>
      <name val="Calibri"/>
      <family val="2"/>
      <scheme val="minor"/>
    </font>
    <font>
      <sz val="11"/>
      <name val="Georgia"/>
      <family val="1"/>
    </font>
    <font>
      <b/>
      <sz val="11"/>
      <name val="Georgia"/>
      <family val="1"/>
    </font>
    <font>
      <sz val="12"/>
      <name val="Georgia"/>
      <family val="1"/>
    </font>
    <font>
      <b/>
      <sz val="12"/>
      <name val="Georgia"/>
      <family val="1"/>
    </font>
    <font>
      <sz val="11"/>
      <color theme="0"/>
      <name val="Calibri"/>
      <family val="2"/>
      <scheme val="minor"/>
    </font>
    <font>
      <sz val="11"/>
      <color theme="0"/>
      <name val="Georgia"/>
      <family val="1"/>
    </font>
    <font>
      <b/>
      <sz val="11"/>
      <color theme="0"/>
      <name val="Georgia"/>
      <family val="1"/>
    </font>
    <font>
      <sz val="8"/>
      <color theme="0"/>
      <name val="Neo Sans Std"/>
      <family val="2"/>
    </font>
    <font>
      <sz val="11"/>
      <color theme="0"/>
      <name val="Open sans"/>
    </font>
    <font>
      <sz val="9"/>
      <color theme="0"/>
      <name val="Neo Sans Std"/>
      <family val="2"/>
    </font>
  </fonts>
  <fills count="5">
    <fill>
      <patternFill patternType="none"/>
    </fill>
    <fill>
      <patternFill patternType="gray125"/>
    </fill>
    <fill>
      <patternFill patternType="solid">
        <fgColor theme="3" tint="0.39997558519241921"/>
        <bgColor indexed="64"/>
      </patternFill>
    </fill>
    <fill>
      <patternFill patternType="solid">
        <fgColor theme="9" tint="0.39997558519241921"/>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hair">
        <color auto="1"/>
      </left>
      <right style="hair">
        <color auto="1"/>
      </right>
      <top style="medium">
        <color auto="1"/>
      </top>
      <bottom style="medium">
        <color auto="1"/>
      </bottom>
      <diagonal/>
    </border>
    <border>
      <left/>
      <right style="medium">
        <color indexed="64"/>
      </right>
      <top/>
      <bottom/>
      <diagonal/>
    </border>
    <border>
      <left style="medium">
        <color indexed="64"/>
      </left>
      <right/>
      <top/>
      <bottom/>
      <diagonal/>
    </border>
    <border>
      <left style="hair">
        <color auto="1"/>
      </left>
      <right style="hair">
        <color auto="1"/>
      </right>
      <top style="medium">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5">
    <xf numFmtId="0" fontId="0" fillId="0" borderId="0"/>
    <xf numFmtId="0" fontId="2" fillId="0" borderId="0" applyNumberFormat="0" applyFill="0" applyBorder="0" applyAlignment="0" applyProtection="0">
      <alignment vertical="top"/>
      <protection locked="0"/>
    </xf>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213">
    <xf numFmtId="0" fontId="0" fillId="0" borderId="0" xfId="0"/>
    <xf numFmtId="0" fontId="0" fillId="0" borderId="0" xfId="0"/>
    <xf numFmtId="0" fontId="1" fillId="0" borderId="1" xfId="0" applyFont="1"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14" xfId="0" applyBorder="1"/>
    <xf numFmtId="0" fontId="5" fillId="0" borderId="14" xfId="0" applyFont="1" applyBorder="1"/>
    <xf numFmtId="0" fontId="5" fillId="0" borderId="12" xfId="0" applyFont="1" applyBorder="1" applyAlignment="1"/>
    <xf numFmtId="0" fontId="5" fillId="0" borderId="13" xfId="0" applyFont="1" applyBorder="1" applyAlignment="1"/>
    <xf numFmtId="0" fontId="0" fillId="0" borderId="15" xfId="0" applyBorder="1"/>
    <xf numFmtId="0" fontId="0" fillId="0" borderId="13" xfId="0" applyBorder="1"/>
    <xf numFmtId="0" fontId="6" fillId="0" borderId="0" xfId="0" applyFont="1"/>
    <xf numFmtId="0" fontId="1" fillId="2" borderId="3" xfId="0" applyFont="1" applyFill="1" applyBorder="1" applyAlignment="1">
      <alignment horizontal="center" vertical="center" wrapText="1"/>
    </xf>
    <xf numFmtId="8" fontId="0" fillId="0" borderId="1" xfId="2" applyNumberFormat="1" applyFont="1" applyBorder="1" applyAlignment="1">
      <alignment horizontal="center" vertical="center"/>
    </xf>
    <xf numFmtId="164" fontId="0" fillId="0" borderId="1" xfId="3" applyNumberFormat="1" applyFont="1" applyBorder="1" applyAlignment="1">
      <alignment horizontal="center" vertical="center"/>
    </xf>
    <xf numFmtId="165" fontId="0" fillId="0" borderId="1" xfId="2" applyNumberFormat="1" applyFont="1" applyBorder="1" applyAlignment="1">
      <alignment horizontal="center" vertical="center" wrapText="1"/>
    </xf>
    <xf numFmtId="0" fontId="7" fillId="0" borderId="0" xfId="0" applyFont="1"/>
    <xf numFmtId="0" fontId="7" fillId="0" borderId="0" xfId="0" applyFont="1" applyBorder="1"/>
    <xf numFmtId="0" fontId="8" fillId="0" borderId="0" xfId="1" applyFont="1" applyBorder="1" applyAlignment="1" applyProtection="1">
      <alignment horizontal="center"/>
    </xf>
    <xf numFmtId="0" fontId="9" fillId="0" borderId="5" xfId="0" applyFont="1" applyBorder="1" applyAlignment="1">
      <alignment horizontal="center" wrapText="1"/>
    </xf>
    <xf numFmtId="0" fontId="9" fillId="0" borderId="0" xfId="0" applyFont="1" applyBorder="1" applyAlignment="1"/>
    <xf numFmtId="0" fontId="7" fillId="0" borderId="0" xfId="0" applyFont="1" applyAlignment="1">
      <alignment horizontal="center"/>
    </xf>
    <xf numFmtId="0" fontId="7" fillId="0" borderId="0" xfId="0" applyFont="1" applyBorder="1" applyAlignment="1">
      <alignment wrapText="1"/>
    </xf>
    <xf numFmtId="0" fontId="9" fillId="0" borderId="5" xfId="0" applyFont="1" applyBorder="1" applyAlignment="1">
      <alignment horizontal="center" vertical="center" wrapText="1"/>
    </xf>
    <xf numFmtId="0" fontId="7" fillId="0" borderId="0" xfId="0" applyFont="1" applyFill="1" applyBorder="1" applyAlignment="1">
      <alignment horizontal="left" wrapText="1"/>
    </xf>
    <xf numFmtId="0" fontId="7" fillId="0" borderId="5" xfId="0" applyFont="1" applyBorder="1" applyAlignment="1">
      <alignment horizontal="left" vertical="center" wrapText="1"/>
    </xf>
    <xf numFmtId="0" fontId="0" fillId="0" borderId="0" xfId="0" applyBorder="1"/>
    <xf numFmtId="44" fontId="0" fillId="0" borderId="1" xfId="4" applyFont="1" applyFill="1" applyBorder="1" applyAlignment="1">
      <alignment horizontal="center" vertical="center"/>
    </xf>
    <xf numFmtId="44" fontId="0" fillId="0" borderId="1" xfId="4" applyFont="1" applyBorder="1" applyAlignment="1">
      <alignment horizontal="center" vertical="center"/>
    </xf>
    <xf numFmtId="0" fontId="1" fillId="2" borderId="4"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11" fillId="0" borderId="0" xfId="0" applyFont="1"/>
    <xf numFmtId="0" fontId="5" fillId="0" borderId="0" xfId="0" applyFont="1"/>
    <xf numFmtId="0" fontId="13" fillId="0" borderId="0" xfId="1" applyFont="1" applyAlignment="1" applyProtection="1"/>
    <xf numFmtId="0" fontId="14" fillId="0" borderId="0" xfId="0" applyFont="1"/>
    <xf numFmtId="0" fontId="15" fillId="0" borderId="0" xfId="0" applyFont="1"/>
    <xf numFmtId="0" fontId="1" fillId="0" borderId="0" xfId="0" applyFont="1"/>
    <xf numFmtId="0" fontId="13" fillId="0" borderId="0" xfId="1" applyFont="1" applyAlignment="1" applyProtection="1">
      <alignment vertical="center" wrapText="1"/>
    </xf>
    <xf numFmtId="0" fontId="16" fillId="0" borderId="0" xfId="0" applyFont="1" applyFill="1" applyBorder="1" applyAlignment="1">
      <alignment horizontal="center" vertical="center"/>
    </xf>
    <xf numFmtId="0" fontId="16" fillId="0" borderId="0" xfId="0" applyFont="1" applyBorder="1"/>
    <xf numFmtId="0" fontId="16" fillId="0" borderId="0" xfId="0" applyFont="1"/>
    <xf numFmtId="0" fontId="17" fillId="0" borderId="1" xfId="0" applyFont="1" applyBorder="1" applyAlignment="1">
      <alignment horizontal="left" vertical="center" wrapText="1"/>
    </xf>
    <xf numFmtId="0" fontId="16" fillId="0" borderId="0" xfId="0" applyFont="1" applyBorder="1" applyAlignment="1"/>
    <xf numFmtId="0" fontId="17" fillId="0" borderId="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Border="1" applyAlignment="1">
      <alignment horizontal="left" vertical="center" wrapText="1"/>
    </xf>
    <xf numFmtId="0" fontId="2" fillId="0" borderId="0" xfId="1" applyAlignment="1" applyProtection="1">
      <alignment wrapText="1"/>
    </xf>
    <xf numFmtId="0" fontId="7" fillId="4" borderId="5" xfId="0" applyFont="1" applyFill="1" applyBorder="1" applyAlignment="1">
      <alignment wrapText="1"/>
    </xf>
    <xf numFmtId="0" fontId="7" fillId="4" borderId="0" xfId="0" applyFont="1" applyFill="1" applyAlignment="1">
      <alignment wrapText="1"/>
    </xf>
    <xf numFmtId="0" fontId="7" fillId="4" borderId="0" xfId="0" applyFont="1" applyFill="1"/>
    <xf numFmtId="0" fontId="7" fillId="4" borderId="0" xfId="0" applyFont="1" applyFill="1" applyBorder="1" applyAlignment="1">
      <alignment wrapText="1"/>
    </xf>
    <xf numFmtId="0" fontId="10" fillId="4" borderId="5" xfId="0" applyFont="1" applyFill="1" applyBorder="1" applyAlignment="1">
      <alignment horizontal="left" wrapText="1"/>
    </xf>
    <xf numFmtId="0" fontId="17" fillId="0" borderId="9" xfId="0" applyFont="1" applyBorder="1"/>
    <xf numFmtId="0" fontId="16" fillId="0" borderId="11" xfId="0" applyFont="1" applyBorder="1"/>
    <xf numFmtId="0" fontId="16" fillId="0" borderId="18" xfId="0" applyFont="1" applyBorder="1"/>
    <xf numFmtId="0" fontId="16" fillId="0" borderId="17" xfId="0" applyFont="1" applyBorder="1"/>
    <xf numFmtId="0" fontId="16" fillId="0" borderId="12" xfId="0" applyFont="1" applyBorder="1"/>
    <xf numFmtId="0" fontId="16" fillId="0" borderId="14" xfId="0" applyFont="1" applyBorder="1"/>
    <xf numFmtId="0" fontId="17" fillId="2" borderId="16" xfId="0" applyFont="1" applyFill="1" applyBorder="1" applyAlignment="1" applyProtection="1">
      <alignment horizontal="center" vertical="center" wrapText="1"/>
      <protection hidden="1"/>
    </xf>
    <xf numFmtId="0" fontId="17" fillId="2" borderId="19" xfId="0" applyFont="1" applyFill="1" applyBorder="1" applyAlignment="1" applyProtection="1">
      <alignment horizontal="center" vertical="center" wrapText="1"/>
      <protection hidden="1"/>
    </xf>
    <xf numFmtId="168" fontId="16" fillId="0" borderId="1" xfId="4" applyNumberFormat="1" applyFont="1" applyFill="1" applyBorder="1" applyAlignment="1">
      <alignment horizontal="center" vertical="center"/>
    </xf>
    <xf numFmtId="164" fontId="16" fillId="0" borderId="1" xfId="3" applyNumberFormat="1" applyFont="1" applyFill="1" applyBorder="1" applyAlignment="1">
      <alignment horizontal="center" vertical="center"/>
    </xf>
    <xf numFmtId="166" fontId="16" fillId="0" borderId="1" xfId="2" applyNumberFormat="1" applyFont="1" applyBorder="1" applyAlignment="1">
      <alignment horizontal="center" vertical="center"/>
    </xf>
    <xf numFmtId="168" fontId="16" fillId="0" borderId="0" xfId="4" applyNumberFormat="1" applyFont="1" applyFill="1" applyBorder="1" applyAlignment="1">
      <alignment horizontal="center" vertical="center"/>
    </xf>
    <xf numFmtId="164" fontId="16" fillId="0" borderId="0" xfId="3" applyNumberFormat="1" applyFont="1" applyFill="1" applyBorder="1" applyAlignment="1">
      <alignment horizontal="center" vertical="center"/>
    </xf>
    <xf numFmtId="166" fontId="16" fillId="0" borderId="0" xfId="2" applyNumberFormat="1" applyFont="1" applyBorder="1" applyAlignment="1">
      <alignment horizontal="center" vertical="center"/>
    </xf>
    <xf numFmtId="0" fontId="16" fillId="0" borderId="0" xfId="0" applyFont="1" applyFill="1" applyBorder="1"/>
    <xf numFmtId="0" fontId="16" fillId="0" borderId="12" xfId="0" applyFont="1" applyBorder="1" applyAlignment="1">
      <alignment vertical="center"/>
    </xf>
    <xf numFmtId="0" fontId="17" fillId="0" borderId="0" xfId="0" applyFont="1" applyAlignment="1">
      <alignment horizont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168" fontId="16" fillId="0" borderId="1" xfId="4" quotePrefix="1" applyNumberFormat="1" applyFont="1" applyFill="1" applyBorder="1" applyAlignment="1">
      <alignment horizontal="center" vertical="center"/>
    </xf>
    <xf numFmtId="0" fontId="0" fillId="0" borderId="20" xfId="0" applyBorder="1"/>
    <xf numFmtId="0" fontId="0" fillId="0" borderId="21" xfId="0" applyBorder="1"/>
    <xf numFmtId="0" fontId="0" fillId="0" borderId="22" xfId="0" applyBorder="1"/>
    <xf numFmtId="0" fontId="0" fillId="0" borderId="23" xfId="0" applyBorder="1"/>
    <xf numFmtId="0" fontId="16" fillId="0" borderId="0" xfId="0" applyFont="1" applyFill="1" applyBorder="1" applyAlignment="1">
      <alignment horizontal="center" vertical="center" wrapText="1"/>
    </xf>
    <xf numFmtId="0" fontId="17" fillId="0" borderId="0" xfId="0" applyFont="1" applyFill="1" applyBorder="1" applyAlignment="1">
      <alignment horizontal="center"/>
    </xf>
    <xf numFmtId="2" fontId="16" fillId="0" borderId="0" xfId="3" applyNumberFormat="1" applyFont="1" applyFill="1" applyBorder="1" applyAlignment="1">
      <alignment horizontal="center" vertical="center" wrapText="1"/>
    </xf>
    <xf numFmtId="10" fontId="16" fillId="0" borderId="0" xfId="3" applyNumberFormat="1" applyFont="1" applyFill="1" applyBorder="1" applyAlignment="1">
      <alignment horizontal="center" vertical="center" wrapText="1"/>
    </xf>
    <xf numFmtId="2" fontId="16" fillId="0" borderId="0" xfId="3" applyNumberFormat="1" applyFont="1" applyFill="1" applyBorder="1" applyAlignment="1">
      <alignment horizontal="center" vertical="center"/>
    </xf>
    <xf numFmtId="0" fontId="17" fillId="0" borderId="0" xfId="0" applyFont="1" applyBorder="1" applyAlignment="1">
      <alignment horizontal="center"/>
    </xf>
    <xf numFmtId="168" fontId="16" fillId="0" borderId="1" xfId="3" quotePrefix="1" applyNumberFormat="1" applyFont="1" applyFill="1" applyBorder="1" applyAlignment="1">
      <alignment horizontal="center" vertical="center"/>
    </xf>
    <xf numFmtId="0" fontId="16" fillId="0" borderId="15" xfId="0" applyFont="1" applyBorder="1"/>
    <xf numFmtId="0" fontId="16" fillId="0" borderId="20" xfId="0" applyFont="1" applyBorder="1"/>
    <xf numFmtId="0" fontId="16" fillId="0" borderId="23" xfId="0" applyFont="1" applyBorder="1"/>
    <xf numFmtId="0" fontId="16" fillId="0" borderId="26" xfId="0" applyFont="1" applyBorder="1"/>
    <xf numFmtId="0" fontId="16" fillId="0" borderId="23" xfId="0" applyFont="1" applyFill="1" applyBorder="1"/>
    <xf numFmtId="168" fontId="16" fillId="4" borderId="1" xfId="0" quotePrefix="1" applyNumberFormat="1" applyFont="1" applyFill="1" applyBorder="1" applyAlignment="1">
      <alignment horizontal="center" vertical="center"/>
    </xf>
    <xf numFmtId="0" fontId="17" fillId="0" borderId="27" xfId="0" applyFont="1" applyFill="1" applyBorder="1" applyAlignment="1">
      <alignment horizontal="left" vertical="center" wrapText="1"/>
    </xf>
    <xf numFmtId="0" fontId="17" fillId="0" borderId="27" xfId="0" applyFont="1" applyBorder="1" applyAlignment="1">
      <alignment horizontal="left" vertical="center" wrapText="1"/>
    </xf>
    <xf numFmtId="168" fontId="16" fillId="0" borderId="27" xfId="4" applyNumberFormat="1" applyFont="1" applyFill="1" applyBorder="1" applyAlignment="1">
      <alignment horizontal="center" vertical="center"/>
    </xf>
    <xf numFmtId="0" fontId="17" fillId="2" borderId="28" xfId="0" applyFont="1" applyFill="1" applyBorder="1" applyAlignment="1" applyProtection="1">
      <alignment horizontal="center" vertical="center" wrapText="1"/>
      <protection hidden="1"/>
    </xf>
    <xf numFmtId="0" fontId="17" fillId="2" borderId="29"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6" fillId="0" borderId="31" xfId="0" applyFont="1" applyBorder="1"/>
    <xf numFmtId="0" fontId="16" fillId="0" borderId="32" xfId="0" applyFont="1" applyBorder="1"/>
    <xf numFmtId="0" fontId="16" fillId="0" borderId="22" xfId="0" applyFont="1" applyBorder="1"/>
    <xf numFmtId="0" fontId="16" fillId="0" borderId="0" xfId="0" applyFont="1" applyBorder="1" applyAlignment="1">
      <alignment vertical="center"/>
    </xf>
    <xf numFmtId="0" fontId="16" fillId="0" borderId="21" xfId="0" applyFont="1" applyBorder="1"/>
    <xf numFmtId="10" fontId="16" fillId="0" borderId="1" xfId="3" quotePrefix="1" applyNumberFormat="1" applyFont="1" applyFill="1" applyBorder="1" applyAlignment="1">
      <alignment horizontal="center" vertical="center"/>
    </xf>
    <xf numFmtId="166" fontId="16" fillId="0" borderId="23" xfId="2" applyNumberFormat="1" applyFont="1" applyBorder="1" applyAlignment="1">
      <alignment horizontal="center" vertical="center"/>
    </xf>
    <xf numFmtId="10" fontId="16" fillId="0" borderId="27" xfId="3" quotePrefix="1" applyNumberFormat="1" applyFont="1" applyFill="1" applyBorder="1" applyAlignment="1">
      <alignment horizontal="center" vertical="center"/>
    </xf>
    <xf numFmtId="168" fontId="16" fillId="4" borderId="27" xfId="0" quotePrefix="1" applyNumberFormat="1" applyFont="1" applyFill="1" applyBorder="1" applyAlignment="1">
      <alignment horizontal="center" vertical="center"/>
    </xf>
    <xf numFmtId="0" fontId="16" fillId="0" borderId="9" xfId="0" applyFont="1" applyBorder="1"/>
    <xf numFmtId="0" fontId="16" fillId="0" borderId="10" xfId="0" applyFont="1" applyBorder="1"/>
    <xf numFmtId="0" fontId="16" fillId="0" borderId="13" xfId="0" applyFont="1" applyBorder="1"/>
    <xf numFmtId="2" fontId="16" fillId="0" borderId="27" xfId="3" quotePrefix="1" applyNumberFormat="1" applyFont="1" applyFill="1" applyBorder="1" applyAlignment="1">
      <alignment horizontal="center" vertical="center"/>
    </xf>
    <xf numFmtId="2" fontId="16" fillId="0" borderId="1" xfId="3" quotePrefix="1" applyNumberFormat="1" applyFont="1" applyFill="1" applyBorder="1" applyAlignment="1">
      <alignment horizontal="center" vertical="center"/>
    </xf>
    <xf numFmtId="0" fontId="17" fillId="0" borderId="0" xfId="0" applyFont="1" applyFill="1" applyBorder="1" applyAlignment="1" applyProtection="1">
      <alignment horizontal="center" vertical="center" wrapText="1"/>
      <protection hidden="1"/>
    </xf>
    <xf numFmtId="168" fontId="16" fillId="0" borderId="0" xfId="3" quotePrefix="1" applyNumberFormat="1" applyFont="1" applyFill="1" applyBorder="1" applyAlignment="1">
      <alignment horizontal="center" vertical="center"/>
    </xf>
    <xf numFmtId="0" fontId="16" fillId="0" borderId="33" xfId="0" applyFont="1" applyBorder="1"/>
    <xf numFmtId="0" fontId="16" fillId="0" borderId="34" xfId="0" applyFont="1" applyBorder="1"/>
    <xf numFmtId="0" fontId="16" fillId="0" borderId="35" xfId="0" applyFont="1" applyBorder="1"/>
    <xf numFmtId="168" fontId="16" fillId="0" borderId="23" xfId="4" applyNumberFormat="1" applyFont="1" applyFill="1" applyBorder="1" applyAlignment="1">
      <alignment horizontal="center" vertical="center"/>
    </xf>
    <xf numFmtId="0" fontId="17" fillId="2" borderId="36" xfId="0" applyFont="1" applyFill="1" applyBorder="1" applyAlignment="1" applyProtection="1">
      <alignment horizontal="center" vertical="center" wrapText="1"/>
      <protection hidden="1"/>
    </xf>
    <xf numFmtId="0" fontId="17" fillId="2" borderId="37" xfId="0" applyFont="1" applyFill="1" applyBorder="1" applyAlignment="1" applyProtection="1">
      <alignment horizontal="center" vertical="center" wrapText="1"/>
      <protection hidden="1"/>
    </xf>
    <xf numFmtId="0" fontId="16" fillId="0" borderId="1" xfId="0" applyFont="1" applyFill="1" applyBorder="1" applyAlignment="1">
      <alignment horizontal="center" vertical="center"/>
    </xf>
    <xf numFmtId="0" fontId="16" fillId="0" borderId="0" xfId="0" applyFont="1" applyFill="1"/>
    <xf numFmtId="0" fontId="17" fillId="0" borderId="0" xfId="0" applyFont="1" applyFill="1" applyBorder="1" applyAlignment="1">
      <alignment horizontal="center" vertical="center" wrapText="1"/>
    </xf>
    <xf numFmtId="8" fontId="16" fillId="0" borderId="0" xfId="2" applyNumberFormat="1" applyFont="1" applyFill="1" applyBorder="1" applyAlignment="1">
      <alignment horizontal="center" vertical="center"/>
    </xf>
    <xf numFmtId="0" fontId="16" fillId="0" borderId="0" xfId="0" applyFont="1" applyFill="1" applyAlignment="1" applyProtection="1">
      <alignment horizontal="right" vertical="center"/>
      <protection locked="0"/>
    </xf>
    <xf numFmtId="0" fontId="16" fillId="0" borderId="0" xfId="0" applyFont="1" applyFill="1" applyProtection="1">
      <protection locked="0"/>
    </xf>
    <xf numFmtId="0" fontId="16" fillId="0" borderId="0" xfId="0" applyFont="1" applyFill="1" applyAlignment="1">
      <alignment horizontal="right" vertical="center"/>
    </xf>
    <xf numFmtId="0" fontId="17" fillId="0" borderId="0" xfId="0" applyFont="1" applyFill="1" applyBorder="1" applyAlignment="1" applyProtection="1">
      <alignment horizontal="left" vertical="center" wrapText="1"/>
    </xf>
    <xf numFmtId="0" fontId="16" fillId="0" borderId="0" xfId="0" applyFont="1" applyFill="1" applyProtection="1"/>
    <xf numFmtId="0" fontId="17" fillId="0" borderId="1" xfId="0" applyFont="1" applyFill="1" applyBorder="1" applyAlignment="1" applyProtection="1">
      <alignment horizontal="left" vertical="center" wrapText="1"/>
    </xf>
    <xf numFmtId="167" fontId="16" fillId="0" borderId="0" xfId="0" applyNumberFormat="1" applyFont="1" applyFill="1" applyProtection="1"/>
    <xf numFmtId="167" fontId="16" fillId="0" borderId="0" xfId="0" applyNumberFormat="1" applyFont="1" applyFill="1" applyAlignment="1">
      <alignment horizontal="right" vertical="center"/>
    </xf>
    <xf numFmtId="167" fontId="16" fillId="0" borderId="0" xfId="0" applyNumberFormat="1" applyFont="1" applyAlignment="1">
      <alignment horizontal="right" vertical="center"/>
    </xf>
    <xf numFmtId="0" fontId="17" fillId="0" borderId="1" xfId="0" applyFont="1" applyBorder="1" applyAlignment="1" applyProtection="1">
      <alignment horizontal="left" vertical="center" wrapText="1"/>
    </xf>
    <xf numFmtId="167" fontId="16" fillId="0" borderId="0" xfId="0" applyNumberFormat="1" applyFont="1" applyProtection="1"/>
    <xf numFmtId="0" fontId="16" fillId="3" borderId="0" xfId="0" applyFont="1" applyFill="1" applyProtection="1"/>
    <xf numFmtId="0" fontId="16" fillId="3" borderId="0" xfId="0" applyFont="1" applyFill="1"/>
    <xf numFmtId="0" fontId="16" fillId="0" borderId="0" xfId="0" applyFont="1" applyAlignment="1">
      <alignment horizontal="right" vertical="center"/>
    </xf>
    <xf numFmtId="0" fontId="16" fillId="0" borderId="0" xfId="0" applyFont="1" applyProtection="1">
      <protection locked="0"/>
    </xf>
    <xf numFmtId="0" fontId="21" fillId="4" borderId="0" xfId="0" applyFont="1" applyFill="1"/>
    <xf numFmtId="0" fontId="21" fillId="4" borderId="0" xfId="0" applyFont="1" applyFill="1" applyBorder="1"/>
    <xf numFmtId="0" fontId="22" fillId="4" borderId="0" xfId="0" applyFont="1" applyFill="1" applyBorder="1" applyAlignment="1" applyProtection="1">
      <alignment horizontal="center" vertical="center" wrapText="1"/>
      <protection hidden="1"/>
    </xf>
    <xf numFmtId="0" fontId="21" fillId="4" borderId="0" xfId="0" applyFont="1" applyFill="1" applyBorder="1" applyAlignment="1" applyProtection="1">
      <alignment horizontal="center" vertical="center"/>
      <protection hidden="1"/>
    </xf>
    <xf numFmtId="0" fontId="21" fillId="4" borderId="0" xfId="0" applyFont="1" applyFill="1" applyBorder="1" applyAlignment="1" applyProtection="1">
      <alignment vertical="top" wrapText="1"/>
      <protection hidden="1"/>
    </xf>
    <xf numFmtId="2" fontId="21" fillId="4" borderId="0" xfId="2" applyNumberFormat="1" applyFont="1" applyFill="1" applyBorder="1" applyAlignment="1" applyProtection="1">
      <alignment horizontal="center" vertical="center"/>
      <protection hidden="1"/>
    </xf>
    <xf numFmtId="0" fontId="22" fillId="4" borderId="0" xfId="0" applyFont="1" applyFill="1" applyBorder="1" applyAlignment="1">
      <alignment horizontal="center" vertical="center"/>
    </xf>
    <xf numFmtId="0" fontId="22" fillId="4" borderId="0" xfId="0" applyFont="1" applyFill="1" applyBorder="1" applyAlignment="1">
      <alignment horizontal="center" vertical="center" wrapText="1"/>
    </xf>
    <xf numFmtId="0" fontId="22" fillId="4" borderId="0" xfId="0" applyFont="1" applyFill="1" applyBorder="1" applyAlignment="1">
      <alignment horizontal="left" vertical="center" wrapText="1"/>
    </xf>
    <xf numFmtId="4" fontId="21" fillId="4" borderId="0" xfId="0" applyNumberFormat="1" applyFont="1" applyFill="1" applyBorder="1" applyAlignment="1">
      <alignment vertical="center"/>
    </xf>
    <xf numFmtId="164" fontId="21" fillId="4" borderId="0" xfId="3" applyNumberFormat="1" applyFont="1" applyFill="1" applyBorder="1" applyAlignment="1">
      <alignment horizontal="center" vertical="center"/>
    </xf>
    <xf numFmtId="0" fontId="21" fillId="0" borderId="0" xfId="0" applyFont="1" applyFill="1" applyBorder="1"/>
    <xf numFmtId="43" fontId="21" fillId="4" borderId="0" xfId="2" applyFont="1" applyFill="1" applyBorder="1" applyAlignment="1">
      <alignment vertical="center"/>
    </xf>
    <xf numFmtId="10" fontId="21" fillId="4" borderId="0" xfId="3" applyNumberFormat="1" applyFont="1" applyFill="1" applyBorder="1" applyAlignment="1">
      <alignment horizontal="center" vertical="center"/>
    </xf>
    <xf numFmtId="4" fontId="20" fillId="0" borderId="0" xfId="0" applyNumberFormat="1" applyFont="1"/>
    <xf numFmtId="0" fontId="20" fillId="0" borderId="0" xfId="0" applyFont="1"/>
    <xf numFmtId="43" fontId="20" fillId="4" borderId="0" xfId="2" applyFont="1" applyFill="1" applyBorder="1" applyAlignment="1">
      <alignment horizontal="center" vertical="center"/>
    </xf>
    <xf numFmtId="0" fontId="20" fillId="4" borderId="0" xfId="3" applyNumberFormat="1" applyFont="1" applyFill="1" applyBorder="1" applyAlignment="1">
      <alignment horizontal="center" vertical="center"/>
    </xf>
    <xf numFmtId="169" fontId="20" fillId="4" borderId="0" xfId="0" applyNumberFormat="1" applyFont="1" applyFill="1" applyBorder="1" applyAlignment="1">
      <alignment horizontal="center" vertical="center"/>
    </xf>
    <xf numFmtId="0" fontId="21" fillId="0" borderId="0" xfId="0" applyFont="1" applyFill="1"/>
    <xf numFmtId="0" fontId="22" fillId="0" borderId="0" xfId="0" applyFont="1" applyFill="1" applyBorder="1" applyAlignment="1">
      <alignment horizontal="center" vertical="center" wrapText="1"/>
    </xf>
    <xf numFmtId="0" fontId="21" fillId="0" borderId="0" xfId="0" applyFont="1" applyFill="1" applyBorder="1" applyAlignment="1">
      <alignment wrapText="1"/>
    </xf>
    <xf numFmtId="0" fontId="21" fillId="0" borderId="0" xfId="0" applyFont="1"/>
    <xf numFmtId="0" fontId="21" fillId="4" borderId="0" xfId="0" applyFont="1" applyFill="1" applyBorder="1" applyAlignment="1">
      <alignment horizontal="center" vertical="center"/>
    </xf>
    <xf numFmtId="0" fontId="22" fillId="0" borderId="0" xfId="0" applyFont="1" applyBorder="1" applyAlignment="1">
      <alignment horizontal="center" vertical="center" wrapText="1"/>
    </xf>
    <xf numFmtId="0" fontId="21" fillId="0" borderId="0" xfId="0" applyFont="1" applyBorder="1"/>
    <xf numFmtId="0" fontId="22" fillId="0" borderId="0" xfId="0" applyFont="1" applyFill="1" applyBorder="1" applyAlignment="1" applyProtection="1">
      <alignment horizontal="center" vertical="center" wrapText="1"/>
      <protection hidden="1"/>
    </xf>
    <xf numFmtId="170" fontId="21" fillId="0" borderId="0" xfId="3" applyNumberFormat="1" applyFont="1" applyFill="1" applyBorder="1"/>
    <xf numFmtId="0" fontId="21"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vertical="top" wrapText="1"/>
      <protection hidden="1"/>
    </xf>
    <xf numFmtId="2" fontId="21" fillId="0" borderId="0" xfId="2" applyNumberFormat="1" applyFont="1" applyFill="1" applyBorder="1" applyAlignment="1" applyProtection="1">
      <alignment horizontal="center" vertical="center"/>
      <protection hidden="1"/>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4" fontId="21" fillId="0" borderId="0" xfId="0" applyNumberFormat="1" applyFont="1" applyFill="1" applyBorder="1" applyAlignment="1">
      <alignment vertical="center"/>
    </xf>
    <xf numFmtId="164" fontId="21" fillId="0" borderId="0" xfId="3" applyNumberFormat="1" applyFont="1" applyFill="1" applyBorder="1" applyAlignment="1">
      <alignment horizontal="center" vertical="center"/>
    </xf>
    <xf numFmtId="166" fontId="21" fillId="0" borderId="0" xfId="2" applyNumberFormat="1" applyFont="1" applyFill="1" applyBorder="1" applyAlignment="1">
      <alignment vertical="center"/>
    </xf>
    <xf numFmtId="43" fontId="21" fillId="0" borderId="0" xfId="2" applyFont="1" applyFill="1" applyBorder="1" applyAlignment="1">
      <alignment vertical="center"/>
    </xf>
    <xf numFmtId="10" fontId="21" fillId="0" borderId="0" xfId="3" applyNumberFormat="1" applyFont="1" applyFill="1" applyBorder="1" applyAlignment="1">
      <alignment horizontal="center" vertical="center"/>
    </xf>
    <xf numFmtId="43" fontId="20" fillId="0" borderId="0" xfId="2" applyFont="1" applyFill="1" applyBorder="1" applyAlignment="1">
      <alignment horizontal="center" vertical="center"/>
    </xf>
    <xf numFmtId="2" fontId="20" fillId="0" borderId="0" xfId="3" applyNumberFormat="1" applyFont="1" applyBorder="1"/>
    <xf numFmtId="2" fontId="21" fillId="0" borderId="0" xfId="3" applyNumberFormat="1" applyFont="1" applyFill="1" applyBorder="1" applyAlignment="1">
      <alignment horizontal="center" vertical="center"/>
    </xf>
    <xf numFmtId="2" fontId="20" fillId="0" borderId="0" xfId="3" applyNumberFormat="1" applyFont="1" applyFill="1" applyBorder="1" applyAlignment="1">
      <alignment horizontal="center" vertical="center"/>
    </xf>
    <xf numFmtId="2" fontId="21" fillId="0" borderId="0" xfId="3" applyNumberFormat="1" applyFont="1" applyBorder="1" applyAlignment="1">
      <alignment horizontal="center"/>
    </xf>
    <xf numFmtId="2" fontId="23" fillId="0" borderId="38" xfId="0" applyNumberFormat="1" applyFont="1" applyBorder="1" applyAlignment="1">
      <alignment horizontal="center" vertical="center" wrapText="1"/>
    </xf>
    <xf numFmtId="0" fontId="16" fillId="0" borderId="0" xfId="0" applyFont="1" applyFill="1" applyBorder="1" applyAlignment="1" applyProtection="1">
      <alignment horizontal="right" vertical="center"/>
      <protection locked="0"/>
    </xf>
    <xf numFmtId="0" fontId="16" fillId="0" borderId="0" xfId="0" applyFont="1" applyFill="1" applyBorder="1" applyProtection="1">
      <protection locked="0"/>
    </xf>
    <xf numFmtId="2" fontId="20" fillId="0" borderId="0" xfId="3" applyNumberFormat="1" applyFont="1"/>
    <xf numFmtId="0" fontId="24" fillId="0" borderId="0" xfId="0" applyFont="1"/>
    <xf numFmtId="167" fontId="25" fillId="0" borderId="39" xfId="0" applyNumberFormat="1" applyFont="1" applyFill="1" applyBorder="1" applyAlignment="1">
      <alignment horizontal="center" vertical="center" wrapText="1"/>
    </xf>
    <xf numFmtId="2" fontId="20" fillId="0" borderId="0" xfId="0" applyNumberFormat="1" applyFont="1"/>
    <xf numFmtId="0" fontId="12" fillId="0" borderId="0" xfId="0" applyFont="1" applyAlignment="1">
      <alignment horizontal="center" wrapText="1"/>
    </xf>
    <xf numFmtId="0" fontId="19" fillId="0" borderId="25" xfId="0" applyFont="1" applyBorder="1" applyAlignment="1">
      <alignment horizontal="center"/>
    </xf>
    <xf numFmtId="0" fontId="19" fillId="0" borderId="24" xfId="0" applyFont="1" applyBorder="1" applyAlignment="1">
      <alignment horizontal="center"/>
    </xf>
    <xf numFmtId="0" fontId="19" fillId="0" borderId="9" xfId="0" applyFont="1" applyBorder="1" applyAlignment="1">
      <alignment horizontal="center" vertical="top" wrapText="1"/>
    </xf>
    <xf numFmtId="0" fontId="19" fillId="0" borderId="11" xfId="0" applyFont="1" applyBorder="1" applyAlignment="1">
      <alignment horizontal="center" vertical="top" wrapText="1"/>
    </xf>
    <xf numFmtId="0" fontId="19" fillId="0" borderId="12" xfId="0" applyFont="1" applyBorder="1" applyAlignment="1">
      <alignment horizontal="center" vertical="top" wrapText="1"/>
    </xf>
    <xf numFmtId="0" fontId="19" fillId="0" borderId="14" xfId="0" applyFont="1" applyBorder="1" applyAlignment="1">
      <alignment horizontal="center" vertical="top" wrapText="1"/>
    </xf>
    <xf numFmtId="0" fontId="19" fillId="0" borderId="25" xfId="0" applyFont="1" applyBorder="1" applyAlignment="1">
      <alignment horizontal="center" vertical="center"/>
    </xf>
    <xf numFmtId="0" fontId="19" fillId="0" borderId="24" xfId="0" applyFont="1" applyBorder="1" applyAlignment="1">
      <alignment horizontal="center" vertical="center"/>
    </xf>
    <xf numFmtId="0" fontId="19" fillId="0" borderId="18" xfId="0" applyFont="1" applyBorder="1" applyAlignment="1">
      <alignment horizontal="center" vertical="top" wrapText="1"/>
    </xf>
    <xf numFmtId="0" fontId="19" fillId="0" borderId="17" xfId="0" applyFont="1" applyBorder="1" applyAlignment="1">
      <alignment horizontal="center" vertical="top" wrapText="1"/>
    </xf>
    <xf numFmtId="10" fontId="7" fillId="0" borderId="6" xfId="0" applyNumberFormat="1"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4" fontId="24" fillId="0" borderId="0" xfId="0" applyNumberFormat="1" applyFont="1"/>
    <xf numFmtId="0" fontId="21" fillId="0" borderId="15" xfId="0" applyFont="1" applyBorder="1"/>
    <xf numFmtId="0" fontId="21" fillId="0" borderId="15" xfId="0" applyFont="1" applyFill="1" applyBorder="1"/>
    <xf numFmtId="168" fontId="21" fillId="0" borderId="15" xfId="4" applyNumberFormat="1" applyFont="1" applyFill="1" applyBorder="1" applyAlignment="1">
      <alignment horizontal="center" vertical="center"/>
    </xf>
  </cellXfs>
  <cellStyles count="5">
    <cellStyle name="Hipervínculo" xfId="1" builtinId="8"/>
    <cellStyle name="Millares" xfId="2" builtinId="3"/>
    <cellStyle name="Moneda" xfId="4" builtinId="4"/>
    <cellStyle name="Normal" xfId="0" builtinId="0"/>
    <cellStyle name="Porcentual" xfId="3" builtinId="5"/>
  </cellStyles>
  <dxfs count="4">
    <dxf>
      <numFmt numFmtId="168" formatCode="&quot;$&quot;#,##0.00"/>
    </dxf>
    <dxf>
      <numFmt numFmtId="14" formatCode="0.00%"/>
    </dxf>
    <dxf>
      <numFmt numFmtId="168" formatCode="&quot;$&quot;#,##0.00"/>
    </dxf>
    <dxf>
      <numFmt numFmtId="14"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s-SV"/>
  <c:chart>
    <c:title>
      <c:layout/>
      <c:txPr>
        <a:bodyPr/>
        <a:lstStyle/>
        <a:p>
          <a:pPr>
            <a:defRPr sz="1600">
              <a:latin typeface="Georgia" panose="02040502050405020303" pitchFamily="18" charset="0"/>
            </a:defRPr>
          </a:pPr>
          <a:endParaRPr lang="es-SV"/>
        </a:p>
      </c:txPr>
    </c:title>
    <c:plotArea>
      <c:layout>
        <c:manualLayout>
          <c:layoutTarget val="inner"/>
          <c:xMode val="edge"/>
          <c:yMode val="edge"/>
          <c:x val="0"/>
          <c:y val="0.14881481481481484"/>
          <c:w val="0.94752534287418555"/>
          <c:h val="0.72060513269175674"/>
        </c:manualLayout>
      </c:layout>
      <c:barChart>
        <c:barDir val="col"/>
        <c:grouping val="clustered"/>
        <c:ser>
          <c:idx val="0"/>
          <c:order val="0"/>
          <c:tx>
            <c:strRef>
              <c:f>'Fdos Corto Plazo'!$O$7</c:f>
              <c:strCache>
                <c:ptCount val="1"/>
                <c:pt idx="0">
                  <c:v>Patrimonio (US$)</c:v>
                </c:pt>
              </c:strCache>
            </c:strRef>
          </c:tx>
          <c:dLbls>
            <c:dLbl>
              <c:idx val="0"/>
              <c:numFmt formatCode="#,##0.0000" sourceLinked="0"/>
              <c:spPr>
                <a:noFill/>
                <a:ln>
                  <a:noFill/>
                </a:ln>
                <a:effectLst/>
              </c:spPr>
              <c:txPr>
                <a:bodyPr/>
                <a:lstStyle/>
                <a:p>
                  <a:pPr>
                    <a:defRPr/>
                  </a:pPr>
                  <a:endParaRPr lang="es-SV"/>
                </a:p>
              </c:txPr>
            </c:dLbl>
            <c:numFmt formatCode="#,##0.0000" sourceLinked="0"/>
            <c:spPr>
              <a:noFill/>
              <a:ln>
                <a:noFill/>
              </a:ln>
              <a:effectLst/>
            </c:spPr>
            <c:showVal val="1"/>
            <c:separator>, </c:separator>
            <c:extLst>
              <c:ext xmlns:c15="http://schemas.microsoft.com/office/drawing/2012/chart" uri="{CE6537A1-D6FC-4f65-9D91-7224C49458BB}">
                <c15:layout/>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37706817.909999996</c:v>
                </c:pt>
                <c:pt idx="1">
                  <c:v>4285577.63</c:v>
                </c:pt>
                <c:pt idx="2">
                  <c:v>1737207.06</c:v>
                </c:pt>
              </c:numCache>
            </c:numRef>
          </c:val>
        </c:ser>
        <c:axId val="52277632"/>
        <c:axId val="52279168"/>
      </c:barChart>
      <c:catAx>
        <c:axId val="52277632"/>
        <c:scaling>
          <c:orientation val="minMax"/>
        </c:scaling>
        <c:axPos val="b"/>
        <c:numFmt formatCode="General" sourceLinked="0"/>
        <c:tickLblPos val="nextTo"/>
        <c:crossAx val="52279168"/>
        <c:crosses val="autoZero"/>
        <c:auto val="1"/>
        <c:lblAlgn val="ctr"/>
        <c:lblOffset val="100"/>
      </c:catAx>
      <c:valAx>
        <c:axId val="52279168"/>
        <c:scaling>
          <c:orientation val="minMax"/>
        </c:scaling>
        <c:delete val="1"/>
        <c:axPos val="l"/>
        <c:numFmt formatCode="#,##0.00" sourceLinked="0"/>
        <c:tickLblPos val="none"/>
        <c:crossAx val="52277632"/>
        <c:crosses val="autoZero"/>
        <c:crossBetween val="between"/>
      </c:valAx>
    </c:plotArea>
    <c:plotVisOnly val="1"/>
    <c:dispBlanksAs val="gap"/>
  </c:chart>
  <c:spPr>
    <a:ln>
      <a:noFill/>
    </a:ln>
  </c:spPr>
  <c:printSettings>
    <c:headerFooter/>
    <c:pageMargins b="0.75000000000000666" l="0.70000000000000062" r="0.70000000000000062" t="0.750000000000006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SV"/>
  <c:style val="7"/>
  <c:chart>
    <c:title>
      <c:tx>
        <c:rich>
          <a:bodyPr/>
          <a:lstStyle/>
          <a:p>
            <a:pPr>
              <a:defRPr>
                <a:latin typeface="Georgia" pitchFamily="18" charset="0"/>
              </a:defRPr>
            </a:pPr>
            <a:r>
              <a:rPr lang="es-SV">
                <a:latin typeface="Georgia" pitchFamily="18" charset="0"/>
              </a:rPr>
              <a:t>Rendimiento de los Fondos de Inversión al 13/08/2018</a:t>
            </a:r>
          </a:p>
        </c:rich>
      </c:tx>
      <c:layout>
        <c:manualLayout>
          <c:xMode val="edge"/>
          <c:yMode val="edge"/>
          <c:x val="0.15588286981723012"/>
          <c:y val="2.646203200371576E-2"/>
        </c:manualLayout>
      </c:layout>
      <c:overlay val="1"/>
    </c:title>
    <c:plotArea>
      <c:layout>
        <c:manualLayout>
          <c:layoutTarget val="inner"/>
          <c:xMode val="edge"/>
          <c:yMode val="edge"/>
          <c:x val="0.17133394526569026"/>
          <c:y val="0.2271369357491454"/>
          <c:w val="0.54124631538283607"/>
          <c:h val="0.65265317260105782"/>
        </c:manualLayout>
      </c:layout>
      <c:barChart>
        <c:barDir val="col"/>
        <c:grouping val="clustered"/>
        <c:ser>
          <c:idx val="1"/>
          <c:order val="1"/>
          <c:tx>
            <c:strRef>
              <c:f>'Fdos Corto Plazo'!$P$18</c:f>
              <c:strCache>
                <c:ptCount val="1"/>
                <c:pt idx="0">
                  <c:v>Rendimiento Diario</c:v>
                </c:pt>
              </c:strCache>
            </c:strRef>
          </c:tx>
          <c:spPr>
            <a:solidFill>
              <a:srgbClr val="002060"/>
            </a:solidFill>
          </c:spPr>
          <c:dLbls>
            <c:numFmt formatCode="0.00%" sourceLinked="0"/>
            <c:showVal val="1"/>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Plazo'!$P$19:$P$21</c:f>
              <c:numCache>
                <c:formatCode>0.00</c:formatCode>
                <c:ptCount val="3"/>
                <c:pt idx="0" formatCode="General">
                  <c:v>3.6154586075723701E-2</c:v>
                </c:pt>
                <c:pt idx="1">
                  <c:v>1.9153414493907402E-2</c:v>
                </c:pt>
                <c:pt idx="2">
                  <c:v>3.34037579716309E-2</c:v>
                </c:pt>
              </c:numCache>
            </c:numRef>
          </c:val>
        </c:ser>
        <c:ser>
          <c:idx val="2"/>
          <c:order val="2"/>
          <c:tx>
            <c:strRef>
              <c:f>'Fdos Corto Plazo'!$Q$18</c:f>
              <c:strCache>
                <c:ptCount val="1"/>
                <c:pt idx="0">
                  <c:v>Comisión</c:v>
                </c:pt>
              </c:strCache>
            </c:strRef>
          </c:tx>
          <c:spPr>
            <a:solidFill>
              <a:srgbClr val="FF0000"/>
            </a:solidFill>
          </c:spPr>
          <c:dLbls>
            <c:numFmt formatCode="0.00%" sourceLinked="0"/>
            <c:showVal val="1"/>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Plazo'!$Q$19:$Q$21</c:f>
              <c:numCache>
                <c:formatCode>0.00</c:formatCode>
                <c:ptCount val="3"/>
                <c:pt idx="0">
                  <c:v>1.2500000000000001E-2</c:v>
                </c:pt>
                <c:pt idx="1">
                  <c:v>1.2500000000000001E-2</c:v>
                </c:pt>
                <c:pt idx="2">
                  <c:v>1.2E-2</c:v>
                </c:pt>
              </c:numCache>
            </c:numRef>
          </c:val>
        </c:ser>
        <c:ser>
          <c:idx val="3"/>
          <c:order val="3"/>
          <c:tx>
            <c:strRef>
              <c:f>'Fdos Corto Plazo'!$R$18</c:f>
              <c:strCache>
                <c:ptCount val="1"/>
                <c:pt idx="0">
                  <c:v>Rendimiento Bruto</c:v>
                </c:pt>
              </c:strCache>
            </c:strRef>
          </c:tx>
          <c:dLbls>
            <c:numFmt formatCode="0.00%" sourceLinked="0"/>
            <c:showVal val="1"/>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Plazo'!$R$19:$R$21</c:f>
              <c:numCache>
                <c:formatCode>General</c:formatCode>
                <c:ptCount val="3"/>
                <c:pt idx="0">
                  <c:v>4.9746558304477537E-2</c:v>
                </c:pt>
                <c:pt idx="1">
                  <c:v>3.9755099931000001E-2</c:v>
                </c:pt>
                <c:pt idx="2">
                  <c:v>4.6093000000000002E-2</c:v>
                </c:pt>
              </c:numCache>
            </c:numRef>
          </c:val>
        </c:ser>
        <c:axId val="40060416"/>
        <c:axId val="40061952"/>
      </c:barChart>
      <c:lineChart>
        <c:grouping val="standard"/>
        <c:ser>
          <c:idx val="0"/>
          <c:order val="0"/>
          <c:tx>
            <c:strRef>
              <c:f>'Fdos Corto Plazo'!$O$18</c:f>
              <c:strCache>
                <c:ptCount val="1"/>
                <c:pt idx="0">
                  <c:v>Rendimiento Ponderado de Fondos</c:v>
                </c:pt>
              </c:strCache>
            </c:strRef>
          </c:tx>
          <c:spPr>
            <a:ln>
              <a:solidFill>
                <a:srgbClr val="FFFF00"/>
              </a:solidFill>
            </a:ln>
          </c:spPr>
          <c:marker>
            <c:symbol val="none"/>
          </c:marker>
          <c:dLbls>
            <c:numFmt formatCode="0.00%" sourceLinked="0"/>
            <c:showVal val="1"/>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Plazo'!$O$19:$O$21</c:f>
              <c:numCache>
                <c:formatCode>0.00</c:formatCode>
                <c:ptCount val="3"/>
                <c:pt idx="0">
                  <c:v>3.2116479060372925E-2</c:v>
                </c:pt>
                <c:pt idx="1">
                  <c:v>3.2116479060372925E-2</c:v>
                </c:pt>
                <c:pt idx="2">
                  <c:v>3.2116479060372925E-2</c:v>
                </c:pt>
              </c:numCache>
            </c:numRef>
          </c:val>
        </c:ser>
        <c:marker val="1"/>
        <c:axId val="40060416"/>
        <c:axId val="40061952"/>
      </c:lineChart>
      <c:catAx>
        <c:axId val="40060416"/>
        <c:scaling>
          <c:orientation val="minMax"/>
        </c:scaling>
        <c:axPos val="b"/>
        <c:tickLblPos val="nextTo"/>
        <c:txPr>
          <a:bodyPr/>
          <a:lstStyle/>
          <a:p>
            <a:pPr>
              <a:defRPr>
                <a:latin typeface="Georgia" pitchFamily="18" charset="0"/>
              </a:defRPr>
            </a:pPr>
            <a:endParaRPr lang="es-SV"/>
          </a:p>
        </c:txPr>
        <c:crossAx val="40061952"/>
        <c:crosses val="autoZero"/>
        <c:auto val="1"/>
        <c:lblAlgn val="ctr"/>
        <c:lblOffset val="100"/>
      </c:catAx>
      <c:valAx>
        <c:axId val="40061952"/>
        <c:scaling>
          <c:orientation val="minMax"/>
        </c:scaling>
        <c:axPos val="l"/>
        <c:numFmt formatCode="General" sourceLinked="1"/>
        <c:tickLblPos val="nextTo"/>
        <c:crossAx val="40060416"/>
        <c:crosses val="autoZero"/>
        <c:crossBetween val="between"/>
      </c:valAx>
    </c:plotArea>
    <c:legend>
      <c:legendPos val="r"/>
      <c:layout/>
      <c:txPr>
        <a:bodyPr/>
        <a:lstStyle/>
        <a:p>
          <a:pPr>
            <a:defRPr>
              <a:latin typeface="Georgia" pitchFamily="18" charset="0"/>
            </a:defRPr>
          </a:pPr>
          <a:endParaRPr lang="es-SV"/>
        </a:p>
      </c:txPr>
    </c:legend>
    <c:plotVisOnly val="1"/>
    <c:dispBlanksAs val="gap"/>
  </c:chart>
  <c:spPr>
    <a:ln>
      <a:noFill/>
    </a:ln>
  </c:sp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SV"/>
  <c:chart>
    <c:title>
      <c:txPr>
        <a:bodyPr/>
        <a:lstStyle/>
        <a:p>
          <a:pPr>
            <a:defRPr sz="1600" b="1">
              <a:latin typeface="Georgia" panose="02040502050405020303" pitchFamily="18" charset="0"/>
            </a:defRPr>
          </a:pPr>
          <a:endParaRPr lang="es-SV"/>
        </a:p>
      </c:txPr>
    </c:title>
    <c:plotArea>
      <c:layout>
        <c:manualLayout>
          <c:layoutTarget val="inner"/>
          <c:xMode val="edge"/>
          <c:yMode val="edge"/>
          <c:x val="2.7994780976802171E-2"/>
          <c:y val="0.18116265466816647"/>
          <c:w val="0.93876130828114124"/>
          <c:h val="0.64205639775455114"/>
        </c:manualLayout>
      </c:layout>
      <c:barChart>
        <c:barDir val="col"/>
        <c:grouping val="clustered"/>
        <c:ser>
          <c:idx val="0"/>
          <c:order val="0"/>
          <c:tx>
            <c:strRef>
              <c:f>'Fdos Mediano Plazo2.1'!$L$5</c:f>
              <c:strCache>
                <c:ptCount val="1"/>
                <c:pt idx="0">
                  <c:v>Comisión por Administración(%)</c:v>
                </c:pt>
              </c:strCache>
            </c:strRef>
          </c:tx>
          <c:dLbls>
            <c:numFmt formatCode="#,##0.0000" sourceLinked="0"/>
            <c:spPr>
              <a:noFill/>
              <a:ln>
                <a:noFill/>
              </a:ln>
              <a:effectLst/>
            </c:spPr>
            <c:showVal val="1"/>
            <c:extLst>
              <c:ext xmlns:c15="http://schemas.microsoft.com/office/drawing/2012/chart" uri="{CE6537A1-D6FC-4f65-9D91-7224C49458BB}">
                <c15:layout/>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ser>
        <c:axId val="70815744"/>
        <c:axId val="70817280"/>
      </c:barChart>
      <c:catAx>
        <c:axId val="70815744"/>
        <c:scaling>
          <c:orientation val="minMax"/>
        </c:scaling>
        <c:axPos val="b"/>
        <c:numFmt formatCode="General" sourceLinked="0"/>
        <c:tickLblPos val="nextTo"/>
        <c:crossAx val="70817280"/>
        <c:crosses val="autoZero"/>
        <c:auto val="1"/>
        <c:lblAlgn val="ctr"/>
        <c:lblOffset val="100"/>
      </c:catAx>
      <c:valAx>
        <c:axId val="70817280"/>
        <c:scaling>
          <c:orientation val="minMax"/>
        </c:scaling>
        <c:delete val="1"/>
        <c:axPos val="l"/>
        <c:numFmt formatCode="General" sourceLinked="1"/>
        <c:tickLblPos val="none"/>
        <c:crossAx val="70815744"/>
        <c:crosses val="autoZero"/>
        <c:crossBetween val="between"/>
      </c:valAx>
    </c:plotArea>
    <c:plotVisOnly val="1"/>
    <c:dispBlanksAs val="gap"/>
  </c:chart>
  <c:spPr>
    <a:ln>
      <a:noFill/>
    </a:ln>
  </c:spPr>
  <c:printSettings>
    <c:headerFooter/>
    <c:pageMargins b="0.75000000000000677" l="0.70000000000000062" r="0.70000000000000062" t="0.750000000000006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SV"/>
  <c:chart>
    <c:title>
      <c:layout/>
      <c:txPr>
        <a:bodyPr/>
        <a:lstStyle/>
        <a:p>
          <a:pPr>
            <a:defRPr sz="1600">
              <a:latin typeface="Georgia" panose="02040502050405020303" pitchFamily="18" charset="0"/>
            </a:defRPr>
          </a:pPr>
          <a:endParaRPr lang="es-SV"/>
        </a:p>
      </c:txPr>
    </c:title>
    <c:plotArea>
      <c:layout>
        <c:manualLayout>
          <c:layoutTarget val="inner"/>
          <c:xMode val="edge"/>
          <c:yMode val="edge"/>
          <c:x val="0"/>
          <c:y val="0.14881481481481484"/>
          <c:w val="0.94752534287418577"/>
          <c:h val="0.72060513269175708"/>
        </c:manualLayout>
      </c:layout>
      <c:barChart>
        <c:barDir val="col"/>
        <c:grouping val="clustered"/>
        <c:ser>
          <c:idx val="0"/>
          <c:order val="0"/>
          <c:tx>
            <c:strRef>
              <c:f>'Fdos Mediano Plazo '!$O$7</c:f>
              <c:strCache>
                <c:ptCount val="1"/>
                <c:pt idx="0">
                  <c:v>Patrimonio (US$)</c:v>
                </c:pt>
              </c:strCache>
            </c:strRef>
          </c:tx>
          <c:dLbls>
            <c:dLbl>
              <c:idx val="0"/>
              <c:numFmt formatCode="#,##0.0000" sourceLinked="0"/>
              <c:spPr>
                <a:noFill/>
                <a:ln>
                  <a:noFill/>
                </a:ln>
                <a:effectLst/>
              </c:spPr>
              <c:txPr>
                <a:bodyPr/>
                <a:lstStyle/>
                <a:p>
                  <a:pPr>
                    <a:defRPr/>
                  </a:pPr>
                  <a:endParaRPr lang="es-SV"/>
                </a:p>
              </c:txPr>
            </c:dLbl>
            <c:numFmt formatCode="#,##0.0000" sourceLinked="0"/>
            <c:spPr>
              <a:noFill/>
              <a:ln>
                <a:noFill/>
              </a:ln>
              <a:effectLst/>
            </c:spPr>
            <c:showVal val="1"/>
            <c:separator>, </c:separator>
            <c:extLst>
              <c:ext xmlns:c15="http://schemas.microsoft.com/office/drawing/2012/chart" uri="{CE6537A1-D6FC-4f65-9D91-7224C49458BB}">
                <c15:layout/>
                <c15:showLeaderLines val="0"/>
              </c:ext>
            </c:extLst>
          </c:dLbls>
          <c:cat>
            <c:strRef>
              <c:f>'Fdos Mediano Plazo '!$N$8:$N$9</c:f>
              <c:strCache>
                <c:ptCount val="2"/>
                <c:pt idx="0">
                  <c:v>Fondo Plazo 180 SGB</c:v>
                </c:pt>
                <c:pt idx="1">
                  <c:v>Fondo  Atlántida Mediano Plazo</c:v>
                </c:pt>
              </c:strCache>
            </c:strRef>
          </c:cat>
          <c:val>
            <c:numRef>
              <c:f>'Fdos Mediano Plazo '!$O$8:$O$9</c:f>
              <c:numCache>
                <c:formatCode>0.00</c:formatCode>
                <c:ptCount val="2"/>
                <c:pt idx="0">
                  <c:v>7595208.5800000001</c:v>
                </c:pt>
                <c:pt idx="1">
                  <c:v>2388396.2200000002</c:v>
                </c:pt>
              </c:numCache>
            </c:numRef>
          </c:val>
        </c:ser>
        <c:axId val="88692992"/>
        <c:axId val="88707072"/>
      </c:barChart>
      <c:catAx>
        <c:axId val="88692992"/>
        <c:scaling>
          <c:orientation val="minMax"/>
        </c:scaling>
        <c:axPos val="b"/>
        <c:numFmt formatCode="General" sourceLinked="0"/>
        <c:tickLblPos val="nextTo"/>
        <c:txPr>
          <a:bodyPr/>
          <a:lstStyle/>
          <a:p>
            <a:pPr>
              <a:defRPr sz="900"/>
            </a:pPr>
            <a:endParaRPr lang="es-SV"/>
          </a:p>
        </c:txPr>
        <c:crossAx val="88707072"/>
        <c:crosses val="autoZero"/>
        <c:auto val="1"/>
        <c:lblAlgn val="ctr"/>
        <c:lblOffset val="100"/>
      </c:catAx>
      <c:valAx>
        <c:axId val="88707072"/>
        <c:scaling>
          <c:orientation val="minMax"/>
        </c:scaling>
        <c:delete val="1"/>
        <c:axPos val="l"/>
        <c:numFmt formatCode="#,##0.00" sourceLinked="0"/>
        <c:tickLblPos val="none"/>
        <c:crossAx val="88692992"/>
        <c:crosses val="autoZero"/>
        <c:crossBetween val="between"/>
      </c:valAx>
    </c:plotArea>
    <c:plotVisOnly val="1"/>
    <c:dispBlanksAs val="gap"/>
  </c:chart>
  <c:spPr>
    <a:ln>
      <a:noFill/>
    </a:ln>
  </c:spPr>
  <c:printSettings>
    <c:headerFooter/>
    <c:pageMargins b="0.75000000000000688" l="0.70000000000000062" r="0.70000000000000062" t="0.750000000000006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SV"/>
  <c:style val="7"/>
  <c:chart>
    <c:title>
      <c:tx>
        <c:rich>
          <a:bodyPr/>
          <a:lstStyle/>
          <a:p>
            <a:pPr>
              <a:defRPr>
                <a:latin typeface="Georgia" pitchFamily="18" charset="0"/>
              </a:defRPr>
            </a:pPr>
            <a:r>
              <a:rPr lang="es-SV">
                <a:latin typeface="Georgia" pitchFamily="18" charset="0"/>
              </a:rPr>
              <a:t>Rendimiento</a:t>
            </a:r>
            <a:r>
              <a:rPr lang="es-SV" baseline="0">
                <a:latin typeface="Georgia" pitchFamily="18" charset="0"/>
              </a:rPr>
              <a:t> de los Fondos de Inversion al 13/08/2018</a:t>
            </a:r>
          </a:p>
        </c:rich>
      </c:tx>
      <c:layout/>
      <c:overlay val="1"/>
    </c:title>
    <c:plotArea>
      <c:layout>
        <c:manualLayout>
          <c:layoutTarget val="inner"/>
          <c:xMode val="edge"/>
          <c:yMode val="edge"/>
          <c:x val="0.12832669312252309"/>
          <c:y val="0.2456597408995842"/>
          <c:w val="0.64258684632085405"/>
          <c:h val="0.66439786575659965"/>
        </c:manualLayout>
      </c:layout>
      <c:barChart>
        <c:barDir val="col"/>
        <c:grouping val="clustered"/>
        <c:ser>
          <c:idx val="1"/>
          <c:order val="1"/>
          <c:tx>
            <c:strRef>
              <c:f>'Fdos Mediano Plazo '!$P$17</c:f>
              <c:strCache>
                <c:ptCount val="1"/>
                <c:pt idx="0">
                  <c:v>Rendimiento Diario</c:v>
                </c:pt>
              </c:strCache>
            </c:strRef>
          </c:tx>
          <c:spPr>
            <a:solidFill>
              <a:srgbClr val="002060"/>
            </a:solidFill>
          </c:spPr>
          <c:dLbls>
            <c:numFmt formatCode="0.00%" sourceLinked="0"/>
            <c:showVal val="1"/>
          </c:dLbls>
          <c:cat>
            <c:strRef>
              <c:f>'Fdos Mediano Plazo '!$N$18:$N$19</c:f>
              <c:strCache>
                <c:ptCount val="2"/>
                <c:pt idx="0">
                  <c:v>Fondo de Inversión Abierto Atlántida de Crecimiento a Mediano Plazo</c:v>
                </c:pt>
                <c:pt idx="1">
                  <c:v>Fondo de Inversión Abierto Plazo 180 SGB</c:v>
                </c:pt>
              </c:strCache>
            </c:strRef>
          </c:cat>
          <c:val>
            <c:numRef>
              <c:f>'Fdos Mediano Plazo '!$P$18:$P$19</c:f>
              <c:numCache>
                <c:formatCode>General</c:formatCode>
                <c:ptCount val="2"/>
                <c:pt idx="0">
                  <c:v>5.5210036966367497E-2</c:v>
                </c:pt>
                <c:pt idx="1">
                  <c:v>5.2181951598380599E-2</c:v>
                </c:pt>
              </c:numCache>
            </c:numRef>
          </c:val>
        </c:ser>
        <c:ser>
          <c:idx val="2"/>
          <c:order val="2"/>
          <c:tx>
            <c:strRef>
              <c:f>'Fdos Mediano Plazo '!$Q$17</c:f>
              <c:strCache>
                <c:ptCount val="1"/>
                <c:pt idx="0">
                  <c:v>Comisión</c:v>
                </c:pt>
              </c:strCache>
            </c:strRef>
          </c:tx>
          <c:spPr>
            <a:solidFill>
              <a:srgbClr val="FF0000"/>
            </a:solidFill>
          </c:spPr>
          <c:dLbls>
            <c:numFmt formatCode="0.00%" sourceLinked="0"/>
            <c:showVal val="1"/>
          </c:dLbls>
          <c:cat>
            <c:strRef>
              <c:f>'Fdos Mediano Plazo '!$N$18:$N$19</c:f>
              <c:strCache>
                <c:ptCount val="2"/>
                <c:pt idx="0">
                  <c:v>Fondo de Inversión Abierto Atlántida de Crecimiento a Mediano Plazo</c:v>
                </c:pt>
                <c:pt idx="1">
                  <c:v>Fondo de Inversión Abierto Plazo 180 SGB</c:v>
                </c:pt>
              </c:strCache>
            </c:strRef>
          </c:cat>
          <c:val>
            <c:numRef>
              <c:f>'Fdos Mediano Plazo '!$Q$18:$Q$19</c:f>
              <c:numCache>
                <c:formatCode>_(* #,##0.00_);_(* \(#,##0.00\);_(* "-"??_);_(@_)</c:formatCode>
                <c:ptCount val="2"/>
                <c:pt idx="0">
                  <c:v>2.5999999999999999E-3</c:v>
                </c:pt>
                <c:pt idx="1">
                  <c:v>2.5000000000000001E-3</c:v>
                </c:pt>
              </c:numCache>
            </c:numRef>
          </c:val>
        </c:ser>
        <c:ser>
          <c:idx val="3"/>
          <c:order val="3"/>
          <c:tx>
            <c:strRef>
              <c:f>'Fdos Mediano Plazo '!$R$17</c:f>
              <c:strCache>
                <c:ptCount val="1"/>
                <c:pt idx="0">
                  <c:v>Rendimiento Bruto</c:v>
                </c:pt>
              </c:strCache>
            </c:strRef>
          </c:tx>
          <c:dLbls>
            <c:numFmt formatCode="0.00%" sourceLinked="0"/>
            <c:showVal val="1"/>
          </c:dLbls>
          <c:val>
            <c:numRef>
              <c:f>'Fdos Mediano Plazo '!$R$18:$R$19</c:f>
              <c:numCache>
                <c:formatCode>General</c:formatCode>
                <c:ptCount val="2"/>
                <c:pt idx="0" formatCode="0.00">
                  <c:v>5.809424931940313E-2</c:v>
                </c:pt>
                <c:pt idx="1">
                  <c:v>5.5652E-2</c:v>
                </c:pt>
              </c:numCache>
            </c:numRef>
          </c:val>
        </c:ser>
        <c:axId val="88755584"/>
        <c:axId val="88790144"/>
      </c:barChart>
      <c:lineChart>
        <c:grouping val="standard"/>
        <c:ser>
          <c:idx val="0"/>
          <c:order val="0"/>
          <c:tx>
            <c:strRef>
              <c:f>'Fdos Mediano Plazo '!$O$17</c:f>
              <c:strCache>
                <c:ptCount val="1"/>
                <c:pt idx="0">
                  <c:v>Rendimiento Ponderado de Fondos</c:v>
                </c:pt>
              </c:strCache>
            </c:strRef>
          </c:tx>
          <c:spPr>
            <a:ln>
              <a:solidFill>
                <a:srgbClr val="FFFF00"/>
              </a:solidFill>
            </a:ln>
          </c:spPr>
          <c:marker>
            <c:symbol val="none"/>
          </c:marker>
          <c:dLbls>
            <c:numFmt formatCode="0.00%" sourceLinked="0"/>
            <c:showVal val="1"/>
          </c:dLbls>
          <c:cat>
            <c:strRef>
              <c:f>'Fdos Mediano Plazo '!$N$18:$N$19</c:f>
              <c:strCache>
                <c:ptCount val="2"/>
                <c:pt idx="0">
                  <c:v>Fondo de Inversión Abierto Atlántida de Crecimiento a Mediano Plazo</c:v>
                </c:pt>
                <c:pt idx="1">
                  <c:v>Fondo de Inversión Abierto Plazo 180 SGB</c:v>
                </c:pt>
              </c:strCache>
            </c:strRef>
          </c:cat>
          <c:val>
            <c:numRef>
              <c:f>'Fdos Mediano Plazo '!$O$18:$O$19</c:f>
              <c:numCache>
                <c:formatCode>General</c:formatCode>
                <c:ptCount val="2"/>
                <c:pt idx="0">
                  <c:v>5.2903906829666995E-2</c:v>
                </c:pt>
                <c:pt idx="1">
                  <c:v>5.2903906829666995E-2</c:v>
                </c:pt>
              </c:numCache>
            </c:numRef>
          </c:val>
        </c:ser>
        <c:marker val="1"/>
        <c:axId val="88755584"/>
        <c:axId val="88790144"/>
      </c:lineChart>
      <c:catAx>
        <c:axId val="88755584"/>
        <c:scaling>
          <c:orientation val="minMax"/>
        </c:scaling>
        <c:axPos val="b"/>
        <c:tickLblPos val="nextTo"/>
        <c:txPr>
          <a:bodyPr/>
          <a:lstStyle/>
          <a:p>
            <a:pPr>
              <a:defRPr>
                <a:latin typeface="Georgia" pitchFamily="18" charset="0"/>
              </a:defRPr>
            </a:pPr>
            <a:endParaRPr lang="es-SV"/>
          </a:p>
        </c:txPr>
        <c:crossAx val="88790144"/>
        <c:crosses val="autoZero"/>
        <c:auto val="1"/>
        <c:lblAlgn val="ctr"/>
        <c:lblOffset val="100"/>
      </c:catAx>
      <c:valAx>
        <c:axId val="88790144"/>
        <c:scaling>
          <c:orientation val="minMax"/>
        </c:scaling>
        <c:axPos val="l"/>
        <c:numFmt formatCode="General" sourceLinked="1"/>
        <c:tickLblPos val="nextTo"/>
        <c:crossAx val="88755584"/>
        <c:crosses val="autoZero"/>
        <c:crossBetween val="between"/>
      </c:valAx>
    </c:plotArea>
    <c:legend>
      <c:legendPos val="r"/>
      <c:layout>
        <c:manualLayout>
          <c:xMode val="edge"/>
          <c:yMode val="edge"/>
          <c:x val="0.74903216132377171"/>
          <c:y val="0.31115449029324443"/>
          <c:w val="0.25096783867622829"/>
          <c:h val="0.26429496876676734"/>
        </c:manualLayout>
      </c:layout>
      <c:txPr>
        <a:bodyPr/>
        <a:lstStyle/>
        <a:p>
          <a:pPr>
            <a:defRPr>
              <a:latin typeface="Georgia" pitchFamily="18" charset="0"/>
            </a:defRPr>
          </a:pPr>
          <a:endParaRPr lang="es-SV"/>
        </a:p>
      </c:txPr>
    </c:legend>
    <c:plotVisOnly val="1"/>
    <c:dispBlanksAs val="gap"/>
  </c:chart>
  <c:spPr>
    <a:ln>
      <a:noFill/>
    </a:ln>
  </c:spPr>
  <c:printSettings>
    <c:headerFooter/>
    <c:pageMargins b="0.75000000000000278" l="0.70000000000000062" r="0.70000000000000062" t="0.750000000000002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SV"/>
  <c:chart>
    <c:title>
      <c:txPr>
        <a:bodyPr/>
        <a:lstStyle/>
        <a:p>
          <a:pPr>
            <a:defRPr sz="1600" b="1">
              <a:latin typeface="Georgia" panose="02040502050405020303" pitchFamily="18" charset="0"/>
            </a:defRPr>
          </a:pPr>
          <a:endParaRPr lang="es-SV"/>
        </a:p>
      </c:txPr>
    </c:title>
    <c:plotArea>
      <c:layout>
        <c:manualLayout>
          <c:layoutTarget val="inner"/>
          <c:xMode val="edge"/>
          <c:yMode val="edge"/>
          <c:x val="3.8970076548364652E-2"/>
          <c:y val="0.18116251482799675"/>
          <c:w val="0.93876130828114124"/>
          <c:h val="0.64205639775455114"/>
        </c:manualLayout>
      </c:layout>
      <c:barChart>
        <c:barDir val="col"/>
        <c:grouping val="clustered"/>
        <c:ser>
          <c:idx val="0"/>
          <c:order val="0"/>
          <c:tx>
            <c:strRef>
              <c:f>'Fdos Mediano Plazo2.1'!$L$5</c:f>
              <c:strCache>
                <c:ptCount val="1"/>
                <c:pt idx="0">
                  <c:v>Comisión por Administración(%)</c:v>
                </c:pt>
              </c:strCache>
            </c:strRef>
          </c:tx>
          <c:dLbls>
            <c:numFmt formatCode="#,##0.000" sourceLinked="0"/>
            <c:spPr>
              <a:noFill/>
              <a:ln>
                <a:noFill/>
              </a:ln>
              <a:effectLst/>
            </c:spPr>
            <c:showVal val="1"/>
            <c:extLst>
              <c:ext xmlns:c15="http://schemas.microsoft.com/office/drawing/2012/chart" uri="{CE6537A1-D6FC-4f65-9D91-7224C49458BB}">
                <c15:layout/>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ser>
        <c:axId val="90028672"/>
        <c:axId val="90034560"/>
      </c:barChart>
      <c:catAx>
        <c:axId val="90028672"/>
        <c:scaling>
          <c:orientation val="minMax"/>
        </c:scaling>
        <c:axPos val="b"/>
        <c:numFmt formatCode="General" sourceLinked="0"/>
        <c:tickLblPos val="nextTo"/>
        <c:crossAx val="90034560"/>
        <c:crosses val="autoZero"/>
        <c:auto val="1"/>
        <c:lblAlgn val="ctr"/>
        <c:lblOffset val="100"/>
      </c:catAx>
      <c:valAx>
        <c:axId val="90034560"/>
        <c:scaling>
          <c:orientation val="minMax"/>
        </c:scaling>
        <c:delete val="1"/>
        <c:axPos val="l"/>
        <c:numFmt formatCode="General" sourceLinked="1"/>
        <c:tickLblPos val="none"/>
        <c:crossAx val="90028672"/>
        <c:crosses val="autoZero"/>
        <c:crossBetween val="between"/>
      </c:valAx>
    </c:plotArea>
    <c:plotVisOnly val="1"/>
    <c:dispBlanksAs val="gap"/>
  </c:chart>
  <c:spPr>
    <a:ln>
      <a:noFill/>
    </a:ln>
  </c:spPr>
  <c:printSettings>
    <c:headerFooter/>
    <c:pageMargins b="0.75000000000000655" l="0.70000000000000062" r="0.70000000000000062" t="0.750000000000006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SV"/>
  <c:style val="7"/>
  <c:chart>
    <c:title>
      <c:tx>
        <c:rich>
          <a:bodyPr/>
          <a:lstStyle/>
          <a:p>
            <a:pPr>
              <a:defRPr sz="1600">
                <a:latin typeface="Georgia" pitchFamily="18" charset="0"/>
              </a:defRPr>
            </a:pPr>
            <a:r>
              <a:rPr lang="es-SV" sz="1600" b="1" i="0" u="none" strike="noStrike" kern="1200" baseline="0">
                <a:solidFill>
                  <a:sysClr val="windowText" lastClr="000000"/>
                </a:solidFill>
                <a:latin typeface="Georgia" pitchFamily="18" charset="0"/>
                <a:ea typeface="+mn-ea"/>
                <a:cs typeface="+mn-cs"/>
              </a:rPr>
              <a:t>Rendimientos</a:t>
            </a:r>
          </a:p>
        </c:rich>
      </c:tx>
    </c:title>
    <c:plotArea>
      <c:layout/>
      <c:barChart>
        <c:barDir val="col"/>
        <c:grouping val="clustered"/>
        <c:ser>
          <c:idx val="0"/>
          <c:order val="0"/>
          <c:tx>
            <c:strRef>
              <c:f>'Fdos Mediano Plazo2.1'!$M$10</c:f>
              <c:strCache>
                <c:ptCount val="1"/>
                <c:pt idx="0">
                  <c:v>Rendimiento Diario Anualizado (%)</c:v>
                </c:pt>
              </c:strCache>
            </c:strRef>
          </c:tx>
          <c:dLbls>
            <c:numFmt formatCode="0.00%" sourceLinked="0"/>
            <c:spPr>
              <a:noFill/>
              <a:ln>
                <a:noFill/>
              </a:ln>
              <a:effectLst/>
            </c:spPr>
            <c:showVal val="1"/>
            <c:extLst>
              <c:ext xmlns:c15="http://schemas.microsoft.com/office/drawing/2012/chart" uri="{CE6537A1-D6FC-4f65-9D91-7224C49458BB}">
                <c15:layout/>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Plazo2.1'!$M$11:$M$12</c:f>
              <c:numCache>
                <c:formatCode>0.00</c:formatCode>
                <c:ptCount val="2"/>
                <c:pt idx="0">
                  <c:v>5.6618000000000004</c:v>
                </c:pt>
                <c:pt idx="1">
                  <c:v>5.3116000000000003</c:v>
                </c:pt>
              </c:numCache>
            </c:numRef>
          </c:val>
        </c:ser>
        <c:ser>
          <c:idx val="1"/>
          <c:order val="1"/>
          <c:tx>
            <c:strRef>
              <c:f>'Fdos Mediano Plazo2.1'!$P$10</c:f>
              <c:strCache>
                <c:ptCount val="1"/>
                <c:pt idx="0">
                  <c:v>Rdto Bruto</c:v>
                </c:pt>
              </c:strCache>
            </c:strRef>
          </c:tx>
          <c:dLbls>
            <c:spPr>
              <a:noFill/>
              <a:ln>
                <a:noFill/>
              </a:ln>
              <a:effectLst/>
            </c:spPr>
            <c:showVal val="1"/>
            <c:extLst>
              <c:ext xmlns:c15="http://schemas.microsoft.com/office/drawing/2012/chart" uri="{CE6537A1-D6FC-4f65-9D91-7224C49458BB}">
                <c15:layout/>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Plazo2.1'!$P$11:$P$12</c:f>
              <c:numCache>
                <c:formatCode>0.00%</c:formatCode>
                <c:ptCount val="2"/>
                <c:pt idx="0">
                  <c:v>0.03</c:v>
                </c:pt>
                <c:pt idx="1">
                  <c:v>7.0000000000000007E-2</c:v>
                </c:pt>
              </c:numCache>
            </c:numRef>
          </c:val>
        </c:ser>
        <c:ser>
          <c:idx val="2"/>
          <c:order val="2"/>
          <c:tx>
            <c:strRef>
              <c:f>'Fdos Mediano Plazo2.1'!$Q$10</c:f>
              <c:strCache>
                <c:ptCount val="1"/>
                <c:pt idx="0">
                  <c:v>Rdto Mdo</c:v>
                </c:pt>
              </c:strCache>
            </c:strRef>
          </c:tx>
          <c:dLbls>
            <c:spPr>
              <a:noFill/>
              <a:ln>
                <a:noFill/>
              </a:ln>
              <a:effectLst/>
            </c:spPr>
            <c:showVal val="1"/>
            <c:extLst>
              <c:ext xmlns:c15="http://schemas.microsoft.com/office/drawing/2012/chart" uri="{CE6537A1-D6FC-4f65-9D91-7224C49458BB}">
                <c15:layout/>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Plazo2.1'!$Q$11:$Q$12</c:f>
              <c:numCache>
                <c:formatCode>0.00%</c:formatCode>
                <c:ptCount val="2"/>
                <c:pt idx="0">
                  <c:v>0.08</c:v>
                </c:pt>
                <c:pt idx="1">
                  <c:v>1.2E-2</c:v>
                </c:pt>
              </c:numCache>
            </c:numRef>
          </c:val>
        </c:ser>
        <c:axId val="90073344"/>
        <c:axId val="90087424"/>
      </c:barChart>
      <c:catAx>
        <c:axId val="90073344"/>
        <c:scaling>
          <c:orientation val="minMax"/>
        </c:scaling>
        <c:axPos val="b"/>
        <c:numFmt formatCode="General" sourceLinked="0"/>
        <c:tickLblPos val="nextTo"/>
        <c:crossAx val="90087424"/>
        <c:crosses val="autoZero"/>
        <c:auto val="1"/>
        <c:lblAlgn val="ctr"/>
        <c:lblOffset val="100"/>
      </c:catAx>
      <c:valAx>
        <c:axId val="90087424"/>
        <c:scaling>
          <c:orientation val="minMax"/>
        </c:scaling>
        <c:delete val="1"/>
        <c:axPos val="l"/>
        <c:numFmt formatCode="0.00" sourceLinked="1"/>
        <c:tickLblPos val="none"/>
        <c:crossAx val="90073344"/>
        <c:crosses val="autoZero"/>
        <c:crossBetween val="between"/>
      </c:valAx>
    </c:plotArea>
    <c:legend>
      <c:legendPos val="r"/>
    </c:legend>
    <c:plotVisOnly val="1"/>
    <c:dispBlanksAs val="gap"/>
  </c:chart>
  <c:spPr>
    <a:ln>
      <a:noFill/>
    </a:ln>
  </c:spPr>
  <c:printSettings>
    <c:headerFooter/>
    <c:pageMargins b="0.75000000000000633" l="0.70000000000000062" r="0.70000000000000062" t="0.750000000000006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SV"/>
  <c:chart>
    <c:title>
      <c:txPr>
        <a:bodyPr/>
        <a:lstStyle/>
        <a:p>
          <a:pPr>
            <a:defRPr sz="1600">
              <a:latin typeface="Georgia" panose="02040502050405020303" pitchFamily="18" charset="0"/>
            </a:defRPr>
          </a:pPr>
          <a:endParaRPr lang="es-SV"/>
        </a:p>
      </c:txPr>
    </c:title>
    <c:plotArea>
      <c:layout/>
      <c:barChart>
        <c:barDir val="col"/>
        <c:grouping val="clustered"/>
        <c:ser>
          <c:idx val="0"/>
          <c:order val="0"/>
          <c:tx>
            <c:strRef>
              <c:f>'Fdos Corto Plazo'!$O$7</c:f>
              <c:strCache>
                <c:ptCount val="1"/>
                <c:pt idx="0">
                  <c:v>Patrimonio (US$)</c:v>
                </c:pt>
              </c:strCache>
            </c:strRef>
          </c:tx>
          <c:dLbls>
            <c:numFmt formatCode="#,##0.00" sourceLinked="0"/>
            <c:spPr>
              <a:noFill/>
              <a:ln>
                <a:noFill/>
              </a:ln>
              <a:effectLst/>
            </c:spPr>
            <c:showVal val="1"/>
            <c:separator>, </c:separator>
            <c:extLst>
              <c:ext xmlns:c15="http://schemas.microsoft.com/office/drawing/2012/chart" uri="{CE6537A1-D6FC-4f65-9D91-7224C49458BB}">
                <c15:layout/>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37706817.909999996</c:v>
                </c:pt>
                <c:pt idx="1">
                  <c:v>4285577.63</c:v>
                </c:pt>
                <c:pt idx="2">
                  <c:v>1737207.06</c:v>
                </c:pt>
              </c:numCache>
            </c:numRef>
          </c:val>
        </c:ser>
        <c:axId val="101091200"/>
        <c:axId val="101092736"/>
      </c:barChart>
      <c:catAx>
        <c:axId val="101091200"/>
        <c:scaling>
          <c:orientation val="minMax"/>
        </c:scaling>
        <c:axPos val="b"/>
        <c:numFmt formatCode="General" sourceLinked="0"/>
        <c:tickLblPos val="nextTo"/>
        <c:crossAx val="101092736"/>
        <c:crosses val="autoZero"/>
        <c:auto val="1"/>
        <c:lblAlgn val="ctr"/>
        <c:lblOffset val="100"/>
      </c:catAx>
      <c:valAx>
        <c:axId val="101092736"/>
        <c:scaling>
          <c:orientation val="minMax"/>
        </c:scaling>
        <c:delete val="1"/>
        <c:axPos val="l"/>
        <c:numFmt formatCode="#,##0.00" sourceLinked="0"/>
        <c:tickLblPos val="none"/>
        <c:crossAx val="101091200"/>
        <c:crosses val="autoZero"/>
        <c:crossBetween val="between"/>
      </c:valAx>
    </c:plotArea>
    <c:plotVisOnly val="1"/>
    <c:dispBlanksAs val="gap"/>
  </c:chart>
  <c:spPr>
    <a:ln>
      <a:noFill/>
    </a:ln>
  </c:spPr>
  <c:printSettings>
    <c:headerFooter/>
    <c:pageMargins b="0.75000000000000644" l="0.70000000000000062" r="0.70000000000000062" t="0.750000000000006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SV"/>
  <c:style val="7"/>
  <c:chart>
    <c:title>
      <c:tx>
        <c:rich>
          <a:bodyPr/>
          <a:lstStyle/>
          <a:p>
            <a:pPr>
              <a:defRPr sz="1600">
                <a:latin typeface="Georgia" pitchFamily="18" charset="0"/>
              </a:defRPr>
            </a:pPr>
            <a:r>
              <a:rPr lang="es-SV" sz="1600">
                <a:latin typeface="Georgia" pitchFamily="18" charset="0"/>
              </a:rPr>
              <a:t>Rendimientos</a:t>
            </a:r>
          </a:p>
        </c:rich>
      </c:tx>
    </c:title>
    <c:plotArea>
      <c:layout>
        <c:manualLayout>
          <c:layoutTarget val="inner"/>
          <c:xMode val="edge"/>
          <c:yMode val="edge"/>
          <c:x val="3.1272271661322626E-2"/>
          <c:y val="9.0281350577784164E-2"/>
          <c:w val="0.81406146406691859"/>
          <c:h val="0.69037541121840318"/>
        </c:manualLayout>
      </c:layout>
      <c:barChart>
        <c:barDir val="col"/>
        <c:grouping val="clustered"/>
        <c:ser>
          <c:idx val="0"/>
          <c:order val="0"/>
          <c:tx>
            <c:strRef>
              <c:f>'Fdos Corto Plazo'!$Q$12</c:f>
              <c:strCache>
                <c:ptCount val="1"/>
                <c:pt idx="0">
                  <c:v>Rendimiento Diario Anualizado (%)</c:v>
                </c:pt>
              </c:strCache>
            </c:strRef>
          </c:tx>
          <c:dLbls>
            <c:numFmt formatCode="0.00%" sourceLinked="0"/>
            <c:spPr>
              <a:noFill/>
              <a:ln>
                <a:noFill/>
              </a:ln>
              <a:effectLst/>
            </c:spPr>
            <c:showVal val="1"/>
            <c:extLst>
              <c:ext xmlns:c15="http://schemas.microsoft.com/office/drawing/2012/chart" uri="{CE6537A1-D6FC-4f65-9D91-7224C49458BB}">
                <c15:layout/>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Plazo'!$Q$13:$Q$17</c:f>
              <c:numCache>
                <c:formatCode>General</c:formatCode>
                <c:ptCount val="5"/>
                <c:pt idx="1">
                  <c:v>3.61545860757237</c:v>
                </c:pt>
                <c:pt idx="2">
                  <c:v>1.9153414493907401</c:v>
                </c:pt>
                <c:pt idx="3">
                  <c:v>3.3403757971630901</c:v>
                </c:pt>
              </c:numCache>
            </c:numRef>
          </c:val>
        </c:ser>
        <c:ser>
          <c:idx val="1"/>
          <c:order val="1"/>
          <c:tx>
            <c:strRef>
              <c:f>'Fdos Corto Plazo'!$T$12</c:f>
              <c:strCache>
                <c:ptCount val="1"/>
                <c:pt idx="0">
                  <c:v>Rdto Bruto</c:v>
                </c:pt>
              </c:strCache>
            </c:strRef>
          </c:tx>
          <c:dLbls>
            <c:spPr>
              <a:noFill/>
              <a:ln>
                <a:noFill/>
              </a:ln>
              <a:effectLst/>
            </c:spPr>
            <c:showVal val="1"/>
            <c:extLst>
              <c:ext xmlns:c15="http://schemas.microsoft.com/office/drawing/2012/chart" uri="{CE6537A1-D6FC-4f65-9D91-7224C49458BB}">
                <c15:layout/>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Plazo'!$T$13:$T$17</c:f>
              <c:numCache>
                <c:formatCode>0.00%</c:formatCode>
                <c:ptCount val="5"/>
              </c:numCache>
            </c:numRef>
          </c:val>
        </c:ser>
        <c:ser>
          <c:idx val="2"/>
          <c:order val="2"/>
          <c:tx>
            <c:strRef>
              <c:f>'Fdos Corto Plazo'!$U$12</c:f>
              <c:strCache>
                <c:ptCount val="1"/>
                <c:pt idx="0">
                  <c:v>Rdto Mdo</c:v>
                </c:pt>
              </c:strCache>
            </c:strRef>
          </c:tx>
          <c:dLbls>
            <c:numFmt formatCode="0.00%" sourceLinked="0"/>
            <c:spPr>
              <a:noFill/>
              <a:ln>
                <a:noFill/>
              </a:ln>
              <a:effectLst/>
            </c:spPr>
            <c:showVal val="1"/>
            <c:extLst>
              <c:ext xmlns:c15="http://schemas.microsoft.com/office/drawing/2012/chart" uri="{CE6537A1-D6FC-4f65-9D91-7224C49458BB}">
                <c15:layout/>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Plazo'!$U$13:$U$17</c:f>
              <c:numCache>
                <c:formatCode>0.00%</c:formatCode>
                <c:ptCount val="5"/>
              </c:numCache>
            </c:numRef>
          </c:val>
        </c:ser>
        <c:axId val="71108096"/>
        <c:axId val="71109632"/>
      </c:barChart>
      <c:catAx>
        <c:axId val="71108096"/>
        <c:scaling>
          <c:orientation val="minMax"/>
        </c:scaling>
        <c:axPos val="b"/>
        <c:numFmt formatCode="General" sourceLinked="0"/>
        <c:tickLblPos val="nextTo"/>
        <c:crossAx val="71109632"/>
        <c:crosses val="autoZero"/>
        <c:auto val="1"/>
        <c:lblAlgn val="ctr"/>
        <c:lblOffset val="100"/>
      </c:catAx>
      <c:valAx>
        <c:axId val="71109632"/>
        <c:scaling>
          <c:orientation val="minMax"/>
        </c:scaling>
        <c:delete val="1"/>
        <c:axPos val="l"/>
        <c:numFmt formatCode="0.00%" sourceLinked="0"/>
        <c:tickLblPos val="none"/>
        <c:crossAx val="71108096"/>
        <c:crosses val="autoZero"/>
        <c:crossBetween val="between"/>
      </c:valAx>
    </c:plotArea>
    <c:legend>
      <c:legendPos val="r"/>
      <c:layout>
        <c:manualLayout>
          <c:xMode val="edge"/>
          <c:yMode val="edge"/>
          <c:x val="0.85057964261853913"/>
          <c:y val="0.28881402644453891"/>
          <c:w val="0.1456643286654459"/>
          <c:h val="0.43424870323377157"/>
        </c:manualLayout>
      </c:layout>
    </c:legend>
    <c:plotVisOnly val="1"/>
    <c:dispBlanksAs val="gap"/>
  </c:chart>
  <c:spPr>
    <a:ln>
      <a:noFill/>
    </a:ln>
  </c:spPr>
  <c:printSettings>
    <c:headerFooter/>
    <c:pageMargins b="0.75000000000000644" l="0.70000000000000062" r="0.70000000000000062" t="0.75000000000000644" header="0.30000000000000032" footer="0.30000000000000032"/>
    <c:pageSetup/>
  </c:printSettings>
</c:chartSpace>
</file>

<file path=xl/ctrlProps/ctrlProp1.xml><?xml version="1.0" encoding="utf-8"?>
<formControlPr xmlns="http://schemas.microsoft.com/office/spreadsheetml/2009/9/main" objectType="Drop" dropStyle="combo" dx="16" fmlaLink="'Fdos Corto Plazo'!$AB$14" fmlaRange="Hoja2!$B$16:$B$19" noThreeD="1" sel="3" val="0"/>
</file>

<file path=xl/ctrlProps/ctrlProp2.xml><?xml version="1.0" encoding="utf-8"?>
<formControlPr xmlns="http://schemas.microsoft.com/office/spreadsheetml/2009/9/main" objectType="Drop" dropStyle="combo" dx="16" fmlaLink="$T$12" fmlaRange="$AD$11:$AD$1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237;ndice!A1"/></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37;ndice!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237;ndice!A1"/></Relationships>
</file>

<file path=xl/drawings/_rels/drawing5.xml.rels><?xml version="1.0" encoding="UTF-8" standalone="yes"?>
<Relationships xmlns="http://schemas.openxmlformats.org/package/2006/relationships"><Relationship Id="rId1" Type="http://schemas.openxmlformats.org/officeDocument/2006/relationships/hyperlink" Target="#&#237;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hyperlink" Target="#&#237;ndice!A1"/><Relationship Id="rId5" Type="http://schemas.openxmlformats.org/officeDocument/2006/relationships/image" Target="../media/image5.emf"/><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1</xdr:row>
      <xdr:rowOff>152400</xdr:rowOff>
    </xdr:from>
    <xdr:to>
      <xdr:col>2</xdr:col>
      <xdr:colOff>304800</xdr:colOff>
      <xdr:row>9</xdr:row>
      <xdr:rowOff>9525</xdr:rowOff>
    </xdr:to>
    <xdr:pic>
      <xdr:nvPicPr>
        <xdr:cNvPr id="2" name="1 Imagen" descr="imagen.jpeg"/>
        <xdr:cNvPicPr>
          <a:picLocks noChangeAspect="1"/>
        </xdr:cNvPicPr>
      </xdr:nvPicPr>
      <xdr:blipFill>
        <a:blip xmlns:r="http://schemas.openxmlformats.org/officeDocument/2006/relationships" r:embed="rId1" cstate="print"/>
        <a:stretch>
          <a:fillRect/>
        </a:stretch>
      </xdr:blipFill>
      <xdr:spPr>
        <a:xfrm>
          <a:off x="285750" y="342900"/>
          <a:ext cx="154305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2</xdr:row>
      <xdr:rowOff>0</xdr:rowOff>
    </xdr:from>
    <xdr:to>
      <xdr:col>2</xdr:col>
      <xdr:colOff>438302</xdr:colOff>
      <xdr:row>6</xdr:row>
      <xdr:rowOff>193221</xdr:rowOff>
    </xdr:to>
    <xdr:sp macro="" textlink="">
      <xdr:nvSpPr>
        <xdr:cNvPr id="7" name="6 Flecha arriba"/>
        <xdr:cNvSpPr/>
      </xdr:nvSpPr>
      <xdr:spPr>
        <a:xfrm rot="16200000">
          <a:off x="738864" y="247254"/>
          <a:ext cx="932809"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243868</xdr:colOff>
      <xdr:row>3</xdr:row>
      <xdr:rowOff>246950</xdr:rowOff>
    </xdr:from>
    <xdr:to>
      <xdr:col>2</xdr:col>
      <xdr:colOff>402584</xdr:colOff>
      <xdr:row>4</xdr:row>
      <xdr:rowOff>119062</xdr:rowOff>
    </xdr:to>
    <xdr:sp macro="" textlink="">
      <xdr:nvSpPr>
        <xdr:cNvPr id="8" name="7 CuadroTexto">
          <a:hlinkClick xmlns:r="http://schemas.openxmlformats.org/officeDocument/2006/relationships" r:id="rId1"/>
        </xdr:cNvPr>
        <xdr:cNvSpPr txBox="1"/>
      </xdr:nvSpPr>
      <xdr:spPr>
        <a:xfrm>
          <a:off x="505806" y="794638"/>
          <a:ext cx="920716" cy="265018"/>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528582</xdr:colOff>
      <xdr:row>15</xdr:row>
      <xdr:rowOff>287605</xdr:rowOff>
    </xdr:from>
    <xdr:to>
      <xdr:col>8</xdr:col>
      <xdr:colOff>729529</xdr:colOff>
      <xdr:row>24</xdr:row>
      <xdr:rowOff>151224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649942</xdr:colOff>
      <xdr:row>1</xdr:row>
      <xdr:rowOff>78441</xdr:rowOff>
    </xdr:from>
    <xdr:to>
      <xdr:col>1</xdr:col>
      <xdr:colOff>1065832</xdr:colOff>
      <xdr:row>5</xdr:row>
      <xdr:rowOff>69956</xdr:rowOff>
    </xdr:to>
    <xdr:sp macro="" textlink="">
      <xdr:nvSpPr>
        <xdr:cNvPr id="2" name="1 Flecha arriba"/>
        <xdr:cNvSpPr/>
      </xdr:nvSpPr>
      <xdr:spPr>
        <a:xfrm rot="16200000">
          <a:off x="783688" y="123989"/>
          <a:ext cx="910397"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145116</xdr:colOff>
      <xdr:row>3</xdr:row>
      <xdr:rowOff>40342</xdr:rowOff>
    </xdr:from>
    <xdr:to>
      <xdr:col>1</xdr:col>
      <xdr:colOff>1065832</xdr:colOff>
      <xdr:row>4</xdr:row>
      <xdr:rowOff>94131</xdr:rowOff>
    </xdr:to>
    <xdr:sp macro="" textlink="">
      <xdr:nvSpPr>
        <xdr:cNvPr id="3" name="2 CuadroTexto">
          <a:hlinkClick xmlns:r="http://schemas.openxmlformats.org/officeDocument/2006/relationships" r:id="rId1"/>
        </xdr:cNvPr>
        <xdr:cNvSpPr txBox="1"/>
      </xdr:nvSpPr>
      <xdr:spPr>
        <a:xfrm>
          <a:off x="907116" y="589430"/>
          <a:ext cx="920716" cy="233083"/>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2</xdr:col>
      <xdr:colOff>0</xdr:colOff>
      <xdr:row>6</xdr:row>
      <xdr:rowOff>0</xdr:rowOff>
    </xdr:from>
    <xdr:to>
      <xdr:col>5</xdr:col>
      <xdr:colOff>299357</xdr:colOff>
      <xdr:row>11</xdr:row>
      <xdr:rowOff>190500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490003</xdr:colOff>
      <xdr:row>1</xdr:row>
      <xdr:rowOff>173182</xdr:rowOff>
    </xdr:from>
    <xdr:to>
      <xdr:col>2</xdr:col>
      <xdr:colOff>1667893</xdr:colOff>
      <xdr:row>6</xdr:row>
      <xdr:rowOff>175903</xdr:rowOff>
    </xdr:to>
    <xdr:sp macro="" textlink="">
      <xdr:nvSpPr>
        <xdr:cNvPr id="2" name="1 Flecha arriba"/>
        <xdr:cNvSpPr/>
      </xdr:nvSpPr>
      <xdr:spPr>
        <a:xfrm rot="16200000">
          <a:off x="1649088" y="209052"/>
          <a:ext cx="903266"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2</xdr:col>
      <xdr:colOff>711459</xdr:colOff>
      <xdr:row>3</xdr:row>
      <xdr:rowOff>146289</xdr:rowOff>
    </xdr:from>
    <xdr:to>
      <xdr:col>2</xdr:col>
      <xdr:colOff>1632175</xdr:colOff>
      <xdr:row>5</xdr:row>
      <xdr:rowOff>20784</xdr:rowOff>
    </xdr:to>
    <xdr:sp macro="" textlink="">
      <xdr:nvSpPr>
        <xdr:cNvPr id="3" name="2 CuadroTexto">
          <a:hlinkClick xmlns:r="http://schemas.openxmlformats.org/officeDocument/2006/relationships" r:id="rId1"/>
        </xdr:cNvPr>
        <xdr:cNvSpPr txBox="1"/>
      </xdr:nvSpPr>
      <xdr:spPr>
        <a:xfrm>
          <a:off x="1735397" y="705883"/>
          <a:ext cx="920716" cy="255495"/>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871537</xdr:colOff>
      <xdr:row>15</xdr:row>
      <xdr:rowOff>698355</xdr:rowOff>
    </xdr:from>
    <xdr:to>
      <xdr:col>7</xdr:col>
      <xdr:colOff>947738</xdr:colOff>
      <xdr:row>25</xdr:row>
      <xdr:rowOff>80962</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28575</xdr:colOff>
      <xdr:row>5</xdr:row>
      <xdr:rowOff>95250</xdr:rowOff>
    </xdr:to>
    <xdr:sp macro="" textlink="">
      <xdr:nvSpPr>
        <xdr:cNvPr id="2" name="1 Flecha arriba"/>
        <xdr:cNvSpPr/>
      </xdr:nvSpPr>
      <xdr:spPr>
        <a:xfrm rot="16200000">
          <a:off x="114300" y="76200"/>
          <a:ext cx="971550" cy="102870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247650</xdr:colOff>
      <xdr:row>2</xdr:row>
      <xdr:rowOff>76200</xdr:rowOff>
    </xdr:from>
    <xdr:to>
      <xdr:col>1</xdr:col>
      <xdr:colOff>19050</xdr:colOff>
      <xdr:row>3</xdr:row>
      <xdr:rowOff>85725</xdr:rowOff>
    </xdr:to>
    <xdr:sp macro="" textlink="">
      <xdr:nvSpPr>
        <xdr:cNvPr id="3" name="2 CuadroTexto">
          <a:hlinkClick xmlns:r="http://schemas.openxmlformats.org/officeDocument/2006/relationships" r:id="rId1"/>
        </xdr:cNvPr>
        <xdr:cNvSpPr txBox="1"/>
      </xdr:nvSpPr>
      <xdr:spPr>
        <a:xfrm>
          <a:off x="247650" y="457200"/>
          <a:ext cx="857250" cy="20955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xdr:row>
      <xdr:rowOff>85724</xdr:rowOff>
    </xdr:from>
    <xdr:to>
      <xdr:col>2</xdr:col>
      <xdr:colOff>81643</xdr:colOff>
      <xdr:row>7</xdr:row>
      <xdr:rowOff>95249</xdr:rowOff>
    </xdr:to>
    <xdr:sp macro="" textlink="">
      <xdr:nvSpPr>
        <xdr:cNvPr id="4" name="3 Flecha arriba"/>
        <xdr:cNvSpPr/>
      </xdr:nvSpPr>
      <xdr:spPr>
        <a:xfrm rot="16200000">
          <a:off x="234723" y="98650"/>
          <a:ext cx="1193346" cy="1548494"/>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449036</xdr:colOff>
      <xdr:row>3</xdr:row>
      <xdr:rowOff>122465</xdr:rowOff>
    </xdr:from>
    <xdr:to>
      <xdr:col>2</xdr:col>
      <xdr:colOff>68036</xdr:colOff>
      <xdr:row>5</xdr:row>
      <xdr:rowOff>27215</xdr:rowOff>
    </xdr:to>
    <xdr:sp macro="" textlink="">
      <xdr:nvSpPr>
        <xdr:cNvPr id="6" name="5 CuadroTexto">
          <a:hlinkClick xmlns:r="http://schemas.openxmlformats.org/officeDocument/2006/relationships" r:id="rId1"/>
        </xdr:cNvPr>
        <xdr:cNvSpPr txBox="1"/>
      </xdr:nvSpPr>
      <xdr:spPr>
        <a:xfrm>
          <a:off x="449036" y="721179"/>
          <a:ext cx="1143000" cy="299357"/>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SV" sz="1100" b="1"/>
            <a:t>REGRESAR</a:t>
          </a:r>
        </a:p>
      </xdr:txBody>
    </xdr:sp>
    <xdr:clientData/>
  </xdr:twoCellAnchor>
  <xdr:twoCellAnchor editAs="oneCell">
    <xdr:from>
      <xdr:col>3</xdr:col>
      <xdr:colOff>449036</xdr:colOff>
      <xdr:row>4</xdr:row>
      <xdr:rowOff>136071</xdr:rowOff>
    </xdr:from>
    <xdr:to>
      <xdr:col>11</xdr:col>
      <xdr:colOff>706211</xdr:colOff>
      <xdr:row>29</xdr:row>
      <xdr:rowOff>12246</xdr:rowOff>
    </xdr:to>
    <xdr:pic>
      <xdr:nvPicPr>
        <xdr:cNvPr id="2"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2735036" y="938892"/>
          <a:ext cx="6543675" cy="4638675"/>
        </a:xfrm>
        <a:prstGeom prst="rect">
          <a:avLst/>
        </a:prstGeom>
        <a:noFill/>
      </xdr:spPr>
    </xdr:pic>
    <xdr:clientData/>
  </xdr:twoCellAnchor>
  <xdr:twoCellAnchor editAs="oneCell">
    <xdr:from>
      <xdr:col>3</xdr:col>
      <xdr:colOff>122465</xdr:colOff>
      <xdr:row>32</xdr:row>
      <xdr:rowOff>163286</xdr:rowOff>
    </xdr:from>
    <xdr:to>
      <xdr:col>12</xdr:col>
      <xdr:colOff>570140</xdr:colOff>
      <xdr:row>57</xdr:row>
      <xdr:rowOff>68036</xdr:rowOff>
    </xdr:to>
    <xdr:pic>
      <xdr:nvPicPr>
        <xdr:cNvPr id="3"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2408465" y="6300107"/>
          <a:ext cx="7496175" cy="4667250"/>
        </a:xfrm>
        <a:prstGeom prst="rect">
          <a:avLst/>
        </a:prstGeom>
        <a:noFill/>
      </xdr:spPr>
    </xdr:pic>
    <xdr:clientData/>
  </xdr:twoCellAnchor>
  <xdr:twoCellAnchor editAs="oneCell">
    <xdr:from>
      <xdr:col>14</xdr:col>
      <xdr:colOff>217714</xdr:colOff>
      <xdr:row>5</xdr:row>
      <xdr:rowOff>40822</xdr:rowOff>
    </xdr:from>
    <xdr:to>
      <xdr:col>21</xdr:col>
      <xdr:colOff>723900</xdr:colOff>
      <xdr:row>30</xdr:row>
      <xdr:rowOff>79668</xdr:rowOff>
    </xdr:to>
    <xdr:pic>
      <xdr:nvPicPr>
        <xdr:cNvPr id="5123" name="Picture 3"/>
        <xdr:cNvPicPr>
          <a:picLocks noChangeAspect="1" noChangeArrowheads="1"/>
        </xdr:cNvPicPr>
      </xdr:nvPicPr>
      <xdr:blipFill>
        <a:blip xmlns:r="http://schemas.openxmlformats.org/officeDocument/2006/relationships" r:embed="rId4" cstate="print"/>
        <a:srcRect/>
        <a:stretch>
          <a:fillRect/>
        </a:stretch>
      </xdr:blipFill>
      <xdr:spPr bwMode="auto">
        <a:xfrm>
          <a:off x="11076214" y="1034143"/>
          <a:ext cx="6860722" cy="4801346"/>
        </a:xfrm>
        <a:prstGeom prst="rect">
          <a:avLst/>
        </a:prstGeom>
        <a:noFill/>
      </xdr:spPr>
    </xdr:pic>
    <xdr:clientData/>
  </xdr:twoCellAnchor>
  <xdr:twoCellAnchor editAs="oneCell">
    <xdr:from>
      <xdr:col>15</xdr:col>
      <xdr:colOff>0</xdr:colOff>
      <xdr:row>32</xdr:row>
      <xdr:rowOff>54428</xdr:rowOff>
    </xdr:from>
    <xdr:to>
      <xdr:col>23</xdr:col>
      <xdr:colOff>86591</xdr:colOff>
      <xdr:row>58</xdr:row>
      <xdr:rowOff>83418</xdr:rowOff>
    </xdr:to>
    <xdr:pic>
      <xdr:nvPicPr>
        <xdr:cNvPr id="5124" name="Picture 4"/>
        <xdr:cNvPicPr>
          <a:picLocks noChangeAspect="1" noChangeArrowheads="1"/>
        </xdr:cNvPicPr>
      </xdr:nvPicPr>
      <xdr:blipFill>
        <a:blip xmlns:r="http://schemas.openxmlformats.org/officeDocument/2006/relationships" r:embed="rId5" cstate="print"/>
        <a:srcRect/>
        <a:stretch>
          <a:fillRect/>
        </a:stretch>
      </xdr:blipFill>
      <xdr:spPr bwMode="auto">
        <a:xfrm>
          <a:off x="11620500" y="6202383"/>
          <a:ext cx="7204364" cy="498199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752475</xdr:colOff>
      <xdr:row>14</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6</xdr:col>
      <xdr:colOff>0</xdr:colOff>
      <xdr:row>29</xdr:row>
      <xdr:rowOff>180975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752475</xdr:colOff>
      <xdr:row>18</xdr:row>
      <xdr:rowOff>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7</xdr:col>
      <xdr:colOff>742949</xdr:colOff>
      <xdr:row>42</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M27"/>
  <sheetViews>
    <sheetView showGridLines="0" tabSelected="1" workbookViewId="0"/>
  </sheetViews>
  <sheetFormatPr baseColWidth="10" defaultColWidth="0" defaultRowHeight="15" zeroHeight="1"/>
  <cols>
    <col min="1" max="4" width="11.42578125" customWidth="1"/>
    <col min="5" max="5" width="39.140625" customWidth="1"/>
    <col min="6" max="13" width="11.42578125" customWidth="1"/>
    <col min="14" max="16384" width="11.42578125" hidden="1"/>
  </cols>
  <sheetData>
    <row r="1" spans="4:10"/>
    <row r="2" spans="4:10"/>
    <row r="3" spans="4:10"/>
    <row r="4" spans="4:10" ht="23.25">
      <c r="D4" s="37" t="s">
        <v>39</v>
      </c>
      <c r="E4" s="38"/>
      <c r="F4" s="38"/>
      <c r="G4" s="38"/>
      <c r="H4" s="38"/>
    </row>
    <row r="5" spans="4:10" ht="18.75">
      <c r="D5" s="189" t="s">
        <v>25</v>
      </c>
      <c r="E5" s="189"/>
      <c r="F5" s="189"/>
      <c r="G5" s="189"/>
      <c r="H5" s="189"/>
      <c r="I5" s="189"/>
    </row>
    <row r="6" spans="4:10"/>
    <row r="7" spans="4:10"/>
    <row r="8" spans="4:10"/>
    <row r="9" spans="4:10" ht="15.75">
      <c r="E9" s="34" t="s">
        <v>26</v>
      </c>
      <c r="H9" s="35"/>
    </row>
    <row r="10" spans="4:10" ht="15" customHeight="1">
      <c r="E10" s="49" t="s">
        <v>73</v>
      </c>
    </row>
    <row r="11" spans="4:10" s="1" customFormat="1">
      <c r="E11" s="49" t="s">
        <v>74</v>
      </c>
    </row>
    <row r="12" spans="4:10" ht="15.75">
      <c r="E12" s="36" t="s">
        <v>27</v>
      </c>
    </row>
    <row r="13" spans="4:10" ht="31.5">
      <c r="E13" s="40" t="s">
        <v>31</v>
      </c>
    </row>
    <row r="14" spans="4:10" ht="15.75">
      <c r="E14" s="36"/>
    </row>
    <row r="15" spans="4:10"/>
    <row r="16" spans="4:10" ht="15.75">
      <c r="H16" s="35"/>
      <c r="J16" s="39" t="s">
        <v>28</v>
      </c>
    </row>
    <row r="17" spans="10:10">
      <c r="J17" s="39" t="s">
        <v>29</v>
      </c>
    </row>
    <row r="18" spans="10:10">
      <c r="J18" s="39" t="s">
        <v>30</v>
      </c>
    </row>
    <row r="19" spans="10:10"/>
    <row r="20" spans="10:10"/>
    <row r="21" spans="10:10"/>
    <row r="22" spans="10:10"/>
    <row r="23" spans="10:10" hidden="1"/>
    <row r="24" spans="10:10" hidden="1"/>
    <row r="25" spans="10:10" hidden="1"/>
    <row r="26" spans="10:10" hidden="1"/>
    <row r="27" spans="10:10" hidden="1"/>
  </sheetData>
  <sheetProtection password="D8F4" sheet="1" objects="1" scenarios="1" autoFilter="0"/>
  <mergeCells count="1">
    <mergeCell ref="D5:I5"/>
  </mergeCells>
  <hyperlinks>
    <hyperlink ref="E10" location="'Fdos Corto Plazo'!A1" display="Fondos de Inversión de Corto Plazo"/>
    <hyperlink ref="E12" location="Definiciones!A1" display="Comisión por administración"/>
    <hyperlink ref="E13" location="Gráficos!A1" display="Rendimiento Fondos de Inversión"/>
    <hyperlink ref="E11" location="'Fdos Mediano Plazo '!A1" display="Fondos de Inversión de Mediano Plaz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M39"/>
  <sheetViews>
    <sheetView showGridLines="0" zoomScale="70" zoomScaleNormal="70" workbookViewId="0">
      <selection activeCell="F35" sqref="F35"/>
    </sheetView>
  </sheetViews>
  <sheetFormatPr baseColWidth="10" defaultColWidth="0" defaultRowHeight="14.25" zeroHeight="1"/>
  <cols>
    <col min="1" max="1" width="3.85546875" style="43" customWidth="1"/>
    <col min="2" max="2" width="11.42578125" style="43" customWidth="1"/>
    <col min="3" max="3" width="20.42578125" style="42" customWidth="1"/>
    <col min="4" max="4" width="31.5703125" style="42" customWidth="1"/>
    <col min="5" max="5" width="36.5703125" style="42" customWidth="1"/>
    <col min="6" max="6" width="27.28515625" style="42" customWidth="1"/>
    <col min="7" max="7" width="22.85546875" style="42" customWidth="1"/>
    <col min="8" max="8" width="20.140625" style="42" customWidth="1"/>
    <col min="9" max="9" width="22.28515625" style="43" customWidth="1"/>
    <col min="10" max="11" width="22" style="43" customWidth="1"/>
    <col min="12" max="12" width="22" style="88" customWidth="1"/>
    <col min="13" max="13" width="26.28515625" style="43" customWidth="1"/>
    <col min="14" max="14" width="24.5703125" style="43" customWidth="1"/>
    <col min="15" max="15" width="23.7109375" style="43" customWidth="1"/>
    <col min="16" max="16" width="20.140625" style="43" customWidth="1"/>
    <col min="17" max="17" width="18.85546875" style="43" customWidth="1"/>
    <col min="18" max="18" width="15.5703125" style="43" customWidth="1"/>
    <col min="19" max="19" width="20.5703125" style="43" customWidth="1"/>
    <col min="20" max="22" width="11.42578125" style="43" customWidth="1"/>
    <col min="23" max="23" width="45.42578125" style="43" hidden="1" customWidth="1"/>
    <col min="24" max="24" width="24.85546875" style="43" hidden="1" customWidth="1"/>
    <col min="25" max="26" width="11.42578125" style="43" hidden="1" customWidth="1"/>
    <col min="27" max="27" width="11.28515625" style="43" hidden="1" customWidth="1"/>
    <col min="28" max="29" width="11.42578125" style="43" hidden="1" customWidth="1"/>
    <col min="30" max="30" width="40" style="43" hidden="1" customWidth="1"/>
    <col min="31" max="31" width="28.28515625" style="43" hidden="1" customWidth="1"/>
    <col min="32" max="32" width="14.7109375" style="43" hidden="1" customWidth="1"/>
    <col min="33" max="33" width="17.5703125" style="43" hidden="1" customWidth="1"/>
    <col min="34" max="34" width="15.85546875" style="43" hidden="1" customWidth="1"/>
    <col min="35" max="35" width="14.140625" style="43" hidden="1" customWidth="1"/>
    <col min="36" max="39" width="18.140625" style="43" hidden="1" customWidth="1"/>
    <col min="40" max="16384" width="11.42578125" style="43" hidden="1"/>
  </cols>
  <sheetData>
    <row r="1" spans="1:38">
      <c r="A1" s="107"/>
      <c r="B1" s="108"/>
      <c r="C1" s="108"/>
      <c r="D1" s="108"/>
      <c r="E1" s="108"/>
      <c r="F1" s="108"/>
      <c r="G1" s="108"/>
      <c r="H1" s="108"/>
      <c r="I1" s="108"/>
      <c r="J1" s="108"/>
      <c r="K1" s="108"/>
      <c r="L1" s="115"/>
    </row>
    <row r="2" spans="1:38" ht="15" thickBot="1">
      <c r="A2" s="57"/>
      <c r="B2" s="42"/>
      <c r="I2" s="42"/>
      <c r="J2" s="42"/>
      <c r="K2" s="42"/>
    </row>
    <row r="3" spans="1:38">
      <c r="A3" s="57"/>
      <c r="B3" s="42"/>
      <c r="E3" s="192" t="s">
        <v>100</v>
      </c>
      <c r="F3" s="193"/>
      <c r="I3" s="42"/>
      <c r="J3" s="42"/>
      <c r="K3" s="42"/>
    </row>
    <row r="4" spans="1:38" ht="30.75" customHeight="1" thickBot="1">
      <c r="A4" s="57"/>
      <c r="B4" s="42"/>
      <c r="E4" s="194"/>
      <c r="F4" s="195"/>
      <c r="I4" s="42"/>
      <c r="J4" s="42"/>
      <c r="K4" s="42"/>
    </row>
    <row r="5" spans="1:38">
      <c r="A5" s="57"/>
      <c r="B5" s="42"/>
      <c r="I5" s="42"/>
      <c r="J5" s="42"/>
      <c r="K5" s="42"/>
      <c r="M5" s="150"/>
      <c r="N5" s="150"/>
      <c r="O5" s="150"/>
      <c r="P5" s="150"/>
      <c r="Q5" s="150"/>
      <c r="R5" s="150"/>
      <c r="S5" s="150"/>
      <c r="T5" s="150"/>
      <c r="U5" s="150"/>
      <c r="V5" s="164"/>
    </row>
    <row r="6" spans="1:38">
      <c r="A6" s="57"/>
      <c r="B6" s="42"/>
      <c r="I6" s="42"/>
      <c r="J6" s="42"/>
      <c r="K6" s="42"/>
      <c r="M6" s="150"/>
      <c r="N6" s="150"/>
      <c r="O6" s="150"/>
      <c r="P6" s="150"/>
      <c r="Q6" s="150"/>
      <c r="R6" s="150"/>
      <c r="S6" s="150"/>
      <c r="T6" s="150"/>
      <c r="U6" s="150"/>
      <c r="V6" s="164"/>
    </row>
    <row r="7" spans="1:38" s="121" customFormat="1" ht="49.5" customHeight="1">
      <c r="A7" s="57"/>
      <c r="B7" s="42"/>
      <c r="C7" s="42"/>
      <c r="D7" s="42"/>
      <c r="E7" s="42"/>
      <c r="F7" s="42"/>
      <c r="G7" s="42"/>
      <c r="H7" s="42"/>
      <c r="I7" s="42"/>
      <c r="J7" s="42"/>
      <c r="K7" s="42"/>
      <c r="L7" s="88"/>
      <c r="M7" s="165"/>
      <c r="N7" s="165" t="s">
        <v>36</v>
      </c>
      <c r="O7" s="165" t="str">
        <f>+INDEX(P12:S12,AC14)</f>
        <v>Patrimonio (US$)</v>
      </c>
      <c r="P7" s="150"/>
      <c r="Q7" s="150"/>
      <c r="R7" s="150"/>
      <c r="S7" s="150"/>
      <c r="T7" s="166"/>
      <c r="U7" s="150"/>
      <c r="V7" s="150"/>
      <c r="AL7" s="122"/>
    </row>
    <row r="8" spans="1:38" s="121" customFormat="1" ht="28.5">
      <c r="A8" s="57"/>
      <c r="B8" s="42"/>
      <c r="C8" s="42"/>
      <c r="D8" s="42"/>
      <c r="E8" s="42"/>
      <c r="F8" s="42"/>
      <c r="G8" s="42"/>
      <c r="H8" s="42"/>
      <c r="I8" s="42"/>
      <c r="J8" s="42"/>
      <c r="K8" s="42"/>
      <c r="L8" s="88"/>
      <c r="M8" s="167">
        <v>1</v>
      </c>
      <c r="N8" s="168" t="str">
        <f>INDEX($AD$18:$AD$20,MATCH(M8,$AC$18:$AC$20,0))</f>
        <v>Fondo Abierto Rentable de Corto Plazo SGB</v>
      </c>
      <c r="O8" s="169">
        <f>INDEX($AE$17:$AE$21,MATCH(M8,$AC$17:$AC$21,0))</f>
        <v>37706817.909999996</v>
      </c>
      <c r="P8" s="150"/>
      <c r="Q8" s="150"/>
      <c r="R8" s="150"/>
      <c r="S8" s="150"/>
      <c r="T8" s="166"/>
      <c r="U8" s="150"/>
      <c r="V8" s="150"/>
      <c r="AA8" s="121" t="str">
        <f>IF($AC$14=1,"$",IF($AC$14=3,"$","%"))</f>
        <v>$</v>
      </c>
      <c r="AL8" s="123"/>
    </row>
    <row r="9" spans="1:38" s="121" customFormat="1" ht="28.5">
      <c r="A9" s="57"/>
      <c r="B9" s="42"/>
      <c r="C9" s="42"/>
      <c r="D9" s="42"/>
      <c r="E9" s="42"/>
      <c r="F9" s="42"/>
      <c r="G9" s="42"/>
      <c r="H9" s="42"/>
      <c r="I9" s="42"/>
      <c r="J9" s="42"/>
      <c r="K9" s="42"/>
      <c r="L9" s="88"/>
      <c r="M9" s="167">
        <v>2</v>
      </c>
      <c r="N9" s="168" t="str">
        <f>INDEX($AD$18:$AD$20,MATCH(M9,$AC$18:$AC$20,0))</f>
        <v>Fondo Abierto Banagrícola</v>
      </c>
      <c r="O9" s="169">
        <f t="shared" ref="O9:O10" si="0">INDEX($AE$17:$AE$21,MATCH(M9,$AC$17:$AC$21,0))</f>
        <v>4285577.63</v>
      </c>
      <c r="P9" s="150"/>
      <c r="Q9" s="150"/>
      <c r="R9" s="150"/>
      <c r="S9" s="150"/>
      <c r="T9" s="166"/>
      <c r="U9" s="150"/>
      <c r="V9" s="150"/>
      <c r="AA9" s="121" t="str">
        <f t="shared" ref="AA9:AA10" si="1">IF($AC$14=1,"$",IF($AC$14=3,"$","%"))</f>
        <v>$</v>
      </c>
      <c r="AL9" s="123"/>
    </row>
    <row r="10" spans="1:38" s="121" customFormat="1" ht="28.5">
      <c r="A10" s="57"/>
      <c r="B10" s="42"/>
      <c r="C10" s="42"/>
      <c r="D10" s="42"/>
      <c r="E10" s="42"/>
      <c r="F10" s="42"/>
      <c r="G10" s="42"/>
      <c r="H10" s="42"/>
      <c r="I10" s="42"/>
      <c r="J10" s="42"/>
      <c r="K10" s="42"/>
      <c r="L10" s="88"/>
      <c r="M10" s="167">
        <v>3</v>
      </c>
      <c r="N10" s="168" t="str">
        <f>INDEX($AD$18:$AD$20,MATCH(M10,$AC$18:$AC$20,0))</f>
        <v>Fondo Abierto Atlántida Corto Plazo</v>
      </c>
      <c r="O10" s="169">
        <f t="shared" si="0"/>
        <v>1737207.06</v>
      </c>
      <c r="P10" s="150"/>
      <c r="Q10" s="150"/>
      <c r="R10" s="150"/>
      <c r="S10" s="150"/>
      <c r="T10" s="150"/>
      <c r="U10" s="150"/>
      <c r="V10" s="150"/>
      <c r="AA10" s="121" t="str">
        <f t="shared" si="1"/>
        <v>$</v>
      </c>
      <c r="AL10" s="123"/>
    </row>
    <row r="11" spans="1:38" s="121" customFormat="1">
      <c r="A11" s="57"/>
      <c r="B11" s="42"/>
      <c r="C11" s="42"/>
      <c r="D11" s="42"/>
      <c r="E11" s="42"/>
      <c r="F11" s="42"/>
      <c r="G11" s="42"/>
      <c r="H11" s="42"/>
      <c r="I11" s="42"/>
      <c r="J11" s="42"/>
      <c r="K11" s="42"/>
      <c r="L11" s="88"/>
      <c r="M11" s="167"/>
      <c r="N11" s="150"/>
      <c r="O11" s="150"/>
      <c r="P11" s="150">
        <v>1</v>
      </c>
      <c r="Q11" s="150">
        <v>2</v>
      </c>
      <c r="R11" s="150">
        <v>3</v>
      </c>
      <c r="S11" s="150">
        <v>4</v>
      </c>
      <c r="T11" s="150">
        <v>5</v>
      </c>
      <c r="U11" s="150">
        <v>6</v>
      </c>
      <c r="V11" s="150"/>
      <c r="AL11" s="123"/>
    </row>
    <row r="12" spans="1:38" s="121" customFormat="1" ht="42.75">
      <c r="A12" s="57"/>
      <c r="B12" s="42"/>
      <c r="C12" s="42"/>
      <c r="D12" s="42"/>
      <c r="E12" s="42"/>
      <c r="F12" s="42"/>
      <c r="G12" s="42"/>
      <c r="H12" s="42"/>
      <c r="I12" s="42"/>
      <c r="J12" s="42"/>
      <c r="K12" s="42"/>
      <c r="L12" s="88"/>
      <c r="M12" s="167"/>
      <c r="N12" s="170" t="s">
        <v>2</v>
      </c>
      <c r="O12" s="170" t="s">
        <v>3</v>
      </c>
      <c r="P12" s="170" t="s">
        <v>80</v>
      </c>
      <c r="Q12" s="159" t="s">
        <v>58</v>
      </c>
      <c r="R12" s="170" t="s">
        <v>96</v>
      </c>
      <c r="S12" s="159" t="s">
        <v>61</v>
      </c>
      <c r="T12" s="159" t="s">
        <v>41</v>
      </c>
      <c r="U12" s="159" t="s">
        <v>42</v>
      </c>
      <c r="V12" s="150"/>
      <c r="AL12" s="123"/>
    </row>
    <row r="13" spans="1:38" s="121" customFormat="1" ht="57">
      <c r="A13" s="57"/>
      <c r="B13" s="42"/>
      <c r="C13" s="42"/>
      <c r="D13" s="42"/>
      <c r="E13" s="42"/>
      <c r="F13" s="42"/>
      <c r="G13" s="45"/>
      <c r="H13" s="42"/>
      <c r="I13" s="42"/>
      <c r="J13" s="42"/>
      <c r="K13" s="42"/>
      <c r="L13" s="88"/>
      <c r="M13" s="150"/>
      <c r="N13" s="171" t="s">
        <v>67</v>
      </c>
      <c r="O13" s="171" t="s">
        <v>10</v>
      </c>
      <c r="P13" s="172"/>
      <c r="Q13" s="173"/>
      <c r="R13" s="174"/>
      <c r="S13" s="175"/>
      <c r="T13" s="176"/>
      <c r="U13" s="176"/>
      <c r="V13" s="150"/>
    </row>
    <row r="14" spans="1:38" s="121" customFormat="1" ht="42.75" customHeight="1">
      <c r="A14" s="57"/>
      <c r="B14" s="42"/>
      <c r="C14" s="42"/>
      <c r="D14" s="42"/>
      <c r="E14" s="42"/>
      <c r="F14" s="42"/>
      <c r="G14" s="42"/>
      <c r="H14" s="42"/>
      <c r="I14" s="42"/>
      <c r="J14" s="42"/>
      <c r="K14" s="42"/>
      <c r="L14" s="88"/>
      <c r="M14" s="150"/>
      <c r="N14" s="171" t="s">
        <v>68</v>
      </c>
      <c r="O14" s="171" t="s">
        <v>10</v>
      </c>
      <c r="P14" s="187">
        <v>1737207.06</v>
      </c>
      <c r="Q14" s="158">
        <f>0.0361545860757237*100</f>
        <v>3.61545860757237</v>
      </c>
      <c r="R14" s="186">
        <v>1.0194210399999999</v>
      </c>
      <c r="S14" s="177">
        <v>1.25</v>
      </c>
      <c r="T14" s="176"/>
      <c r="U14" s="176"/>
      <c r="V14" s="150"/>
      <c r="AC14" s="124">
        <v>1</v>
      </c>
      <c r="AD14" s="125" t="str">
        <f>+INDEX(P12:S12,AC14)</f>
        <v>Patrimonio (US$)</v>
      </c>
      <c r="AE14" s="125"/>
      <c r="AF14" s="125"/>
      <c r="AG14" s="125"/>
    </row>
    <row r="15" spans="1:38" s="121" customFormat="1" ht="42.75">
      <c r="A15" s="116"/>
      <c r="B15" s="87"/>
      <c r="C15" s="87"/>
      <c r="D15" s="87"/>
      <c r="E15" s="87"/>
      <c r="F15" s="87"/>
      <c r="G15" s="87"/>
      <c r="H15" s="87"/>
      <c r="I15" s="87"/>
      <c r="J15" s="87"/>
      <c r="K15" s="87"/>
      <c r="L15" s="89"/>
      <c r="M15" s="150"/>
      <c r="N15" s="171" t="s">
        <v>69</v>
      </c>
      <c r="O15" s="171" t="s">
        <v>8</v>
      </c>
      <c r="P15" s="209">
        <v>4285577.63</v>
      </c>
      <c r="Q15" s="186">
        <f>0.0191534144939074*100</f>
        <v>1.9153414493907401</v>
      </c>
      <c r="R15" s="186">
        <v>1.0129374200000001</v>
      </c>
      <c r="S15" s="177">
        <v>1.25</v>
      </c>
      <c r="T15" s="176"/>
      <c r="U15" s="176"/>
      <c r="V15" s="150"/>
      <c r="AC15" s="124"/>
      <c r="AD15" s="125"/>
      <c r="AE15" s="125"/>
      <c r="AF15" s="125"/>
      <c r="AG15" s="125"/>
    </row>
    <row r="16" spans="1:38" s="121" customFormat="1" ht="55.5" customHeight="1">
      <c r="A16" s="57"/>
      <c r="B16" s="42"/>
      <c r="C16" s="42"/>
      <c r="D16" s="42"/>
      <c r="E16" s="42"/>
      <c r="F16" s="42"/>
      <c r="G16" s="42"/>
      <c r="H16" s="42"/>
      <c r="I16" s="42"/>
      <c r="J16" s="42"/>
      <c r="K16" s="42"/>
      <c r="L16" s="100"/>
      <c r="M16" s="150"/>
      <c r="N16" s="171" t="s">
        <v>70</v>
      </c>
      <c r="O16" s="171" t="s">
        <v>13</v>
      </c>
      <c r="P16" s="153">
        <v>37706817.909999996</v>
      </c>
      <c r="Q16" s="154">
        <f>0.0334037579716309*100</f>
        <v>3.3403757971630901</v>
      </c>
      <c r="R16" s="188">
        <v>1.0639874272000001</v>
      </c>
      <c r="S16" s="177">
        <v>1.2</v>
      </c>
      <c r="T16" s="176"/>
      <c r="U16" s="176"/>
      <c r="V16" s="150"/>
      <c r="AC16" s="126" t="s">
        <v>33</v>
      </c>
      <c r="AD16" s="127" t="s">
        <v>34</v>
      </c>
      <c r="AE16" s="127" t="s">
        <v>35</v>
      </c>
      <c r="AF16" s="128"/>
      <c r="AG16" s="128"/>
    </row>
    <row r="17" spans="1:35" s="121" customFormat="1" ht="74.25" customHeight="1">
      <c r="A17" s="57"/>
      <c r="B17" s="42"/>
      <c r="C17" s="42"/>
      <c r="D17" s="69"/>
      <c r="E17" s="69"/>
      <c r="F17" s="69"/>
      <c r="G17" s="69"/>
      <c r="H17" s="69"/>
      <c r="I17" s="69"/>
      <c r="J17" s="69"/>
      <c r="K17" s="69"/>
      <c r="L17" s="90"/>
      <c r="M17" s="150"/>
      <c r="N17" s="171" t="s">
        <v>71</v>
      </c>
      <c r="O17" s="171" t="s">
        <v>13</v>
      </c>
      <c r="P17" s="172"/>
      <c r="Q17" s="173"/>
      <c r="R17" s="174"/>
      <c r="S17" s="175"/>
      <c r="T17" s="176"/>
      <c r="U17" s="176"/>
      <c r="V17" s="150"/>
      <c r="AC17" s="126"/>
      <c r="AD17" s="129"/>
      <c r="AE17" s="130"/>
      <c r="AF17" s="128">
        <f>RANK(P16,P$15:P$17)</f>
        <v>1</v>
      </c>
      <c r="AG17" s="128" t="e">
        <f t="shared" ref="AG17:AI21" si="2">RANK(Q13,Q$13:Q$17)</f>
        <v>#N/A</v>
      </c>
      <c r="AH17" s="121" t="e">
        <f t="shared" si="2"/>
        <v>#N/A</v>
      </c>
      <c r="AI17" s="121" t="e">
        <f t="shared" si="2"/>
        <v>#N/A</v>
      </c>
    </row>
    <row r="18" spans="1:35" s="121" customFormat="1" ht="76.5" customHeight="1">
      <c r="A18" s="57"/>
      <c r="B18" s="42"/>
      <c r="C18" s="42"/>
      <c r="D18" s="69"/>
      <c r="E18" s="69"/>
      <c r="F18" s="69"/>
      <c r="G18" s="69"/>
      <c r="H18" s="69"/>
      <c r="I18" s="69"/>
      <c r="J18" s="69"/>
      <c r="K18" s="69"/>
      <c r="L18" s="90"/>
      <c r="M18" s="150"/>
      <c r="N18" s="150"/>
      <c r="O18" s="159" t="s">
        <v>90</v>
      </c>
      <c r="P18" s="159" t="s">
        <v>84</v>
      </c>
      <c r="Q18" s="159" t="s">
        <v>85</v>
      </c>
      <c r="R18" s="160" t="s">
        <v>93</v>
      </c>
      <c r="S18" s="150"/>
      <c r="T18" s="150"/>
      <c r="U18" s="150"/>
      <c r="V18" s="150"/>
      <c r="AC18" s="131">
        <f>+RANK(AE18,$AE$18:$AE$20,0)+COUNTIF($AE$18:AE18,AE18)-1</f>
        <v>3</v>
      </c>
      <c r="AD18" s="129" t="s">
        <v>60</v>
      </c>
      <c r="AE18" s="130">
        <f>+INDEX(P14:S14,$AC$14)</f>
        <v>1737207.06</v>
      </c>
      <c r="AF18" s="128" t="e">
        <f>RANK(#REF!,P$15:P$17)</f>
        <v>#REF!</v>
      </c>
      <c r="AG18" s="128">
        <f>RANK(Q16,Q$13:Q$17)</f>
        <v>2</v>
      </c>
      <c r="AH18" s="121">
        <f>RANK(R16,R$13:R$17)</f>
        <v>1</v>
      </c>
      <c r="AI18" s="121">
        <f t="shared" si="2"/>
        <v>1</v>
      </c>
    </row>
    <row r="19" spans="1:35" ht="62.25" customHeight="1">
      <c r="A19" s="57"/>
      <c r="B19" s="42"/>
      <c r="I19" s="42"/>
      <c r="J19" s="42"/>
      <c r="K19" s="42"/>
      <c r="M19" s="164"/>
      <c r="N19" s="159" t="s">
        <v>68</v>
      </c>
      <c r="O19" s="178">
        <v>3.2116479060372925E-2</v>
      </c>
      <c r="P19" s="186">
        <v>3.6154586075723701E-2</v>
      </c>
      <c r="Q19" s="179">
        <v>1.2500000000000001E-2</v>
      </c>
      <c r="R19" s="164">
        <v>4.9746558304477537E-2</v>
      </c>
      <c r="S19" s="164"/>
      <c r="T19" s="164"/>
      <c r="U19" s="164"/>
      <c r="V19" s="164"/>
      <c r="AC19" s="132">
        <f>+RANK(AE19,$AE$18:$AE$20,0)+COUNTIF($AE$18:AE19,AE19)-1</f>
        <v>2</v>
      </c>
      <c r="AD19" s="133" t="s">
        <v>59</v>
      </c>
      <c r="AE19" s="134">
        <f>+INDEX(P15:S15,$AC$14)</f>
        <v>4285577.63</v>
      </c>
      <c r="AF19" s="135" t="e">
        <f>RANK(#REF!,P$15:P$17)</f>
        <v>#REF!</v>
      </c>
      <c r="AG19" s="135">
        <f t="shared" si="2"/>
        <v>3</v>
      </c>
      <c r="AH19" s="136">
        <f t="shared" si="2"/>
        <v>3</v>
      </c>
      <c r="AI19" s="136">
        <f t="shared" si="2"/>
        <v>1</v>
      </c>
    </row>
    <row r="20" spans="1:35" ht="56.25" customHeight="1">
      <c r="A20" s="57"/>
      <c r="B20" s="42"/>
      <c r="I20" s="42"/>
      <c r="J20" s="42"/>
      <c r="K20" s="42"/>
      <c r="M20" s="164"/>
      <c r="N20" s="159" t="s">
        <v>69</v>
      </c>
      <c r="O20" s="178">
        <v>3.2116479060372925E-2</v>
      </c>
      <c r="P20" s="180">
        <v>1.9153414493907402E-2</v>
      </c>
      <c r="Q20" s="181">
        <v>1.2500000000000001E-2</v>
      </c>
      <c r="R20" s="161">
        <v>3.9755099931000001E-2</v>
      </c>
      <c r="S20" s="164"/>
      <c r="T20" s="164"/>
      <c r="U20" s="164"/>
      <c r="V20" s="164"/>
      <c r="AC20" s="132">
        <f>+RANK(AE20,$AE$18:$AE$20,0)+COUNTIF($AE$18:AE20,AE20)-1</f>
        <v>1</v>
      </c>
      <c r="AD20" s="133" t="s">
        <v>89</v>
      </c>
      <c r="AE20" s="134">
        <f>+INDEX(P16:S16,$AC$14)</f>
        <v>37706817.909999996</v>
      </c>
      <c r="AF20" s="135" t="e">
        <f>RANK(#REF!,P$15:P$17)</f>
        <v>#REF!</v>
      </c>
      <c r="AG20" s="135" t="e">
        <f>RANK(#REF!,Q$13:Q$17)</f>
        <v>#REF!</v>
      </c>
      <c r="AH20" s="136" t="e">
        <f>RANK(#REF!,R$13:R$17)</f>
        <v>#REF!</v>
      </c>
      <c r="AI20" s="136">
        <f t="shared" si="2"/>
        <v>3</v>
      </c>
    </row>
    <row r="21" spans="1:35" ht="60" customHeight="1">
      <c r="A21" s="57"/>
      <c r="B21" s="42"/>
      <c r="I21" s="42"/>
      <c r="J21" s="42"/>
      <c r="K21" s="42"/>
      <c r="M21" s="164"/>
      <c r="N21" s="159" t="s">
        <v>88</v>
      </c>
      <c r="O21" s="178">
        <v>3.2116479060372925E-2</v>
      </c>
      <c r="P21" s="180">
        <v>3.34037579716309E-2</v>
      </c>
      <c r="Q21" s="179">
        <v>1.2E-2</v>
      </c>
      <c r="R21" s="164">
        <f>4.6093/100</f>
        <v>4.6093000000000002E-2</v>
      </c>
      <c r="S21" s="164"/>
      <c r="T21" s="164"/>
      <c r="U21" s="164"/>
      <c r="V21" s="164"/>
      <c r="AC21" s="137"/>
      <c r="AD21" s="133"/>
      <c r="AE21" s="134"/>
      <c r="AF21" s="135" t="e">
        <f>RANK(P17,P$15:P$17)</f>
        <v>#N/A</v>
      </c>
      <c r="AG21" s="135" t="e">
        <f t="shared" si="2"/>
        <v>#N/A</v>
      </c>
      <c r="AH21" s="136" t="e">
        <f t="shared" si="2"/>
        <v>#N/A</v>
      </c>
      <c r="AI21" s="136" t="e">
        <f t="shared" si="2"/>
        <v>#N/A</v>
      </c>
    </row>
    <row r="22" spans="1:35">
      <c r="A22" s="57"/>
      <c r="B22" s="42"/>
      <c r="D22" s="47"/>
      <c r="E22" s="48"/>
      <c r="F22" s="66"/>
      <c r="G22" s="67"/>
      <c r="H22" s="68"/>
      <c r="I22" s="68"/>
      <c r="J22" s="66"/>
      <c r="K22" s="66"/>
      <c r="L22" s="117"/>
      <c r="M22" s="164"/>
      <c r="N22" s="164"/>
      <c r="O22" s="164"/>
      <c r="P22" s="163"/>
      <c r="Q22" s="164"/>
      <c r="R22" s="179"/>
      <c r="S22" s="164"/>
      <c r="T22" s="164"/>
      <c r="U22" s="164"/>
      <c r="V22" s="164"/>
    </row>
    <row r="23" spans="1:35">
      <c r="A23" s="57"/>
      <c r="B23" s="42"/>
      <c r="I23" s="42"/>
      <c r="J23" s="42"/>
      <c r="K23" s="42"/>
      <c r="M23" s="164"/>
      <c r="N23" s="164"/>
      <c r="O23" s="164"/>
      <c r="P23" s="164"/>
      <c r="Q23" s="164"/>
      <c r="R23" s="161"/>
      <c r="S23" s="164"/>
      <c r="T23" s="164"/>
      <c r="U23" s="164"/>
      <c r="V23" s="164"/>
      <c r="AB23" s="138"/>
      <c r="AD23" s="43">
        <f>+MATCH(M8,$AC$17:$AC$21,0)</f>
        <v>4</v>
      </c>
    </row>
    <row r="24" spans="1:35">
      <c r="A24" s="57"/>
      <c r="B24" s="42"/>
      <c r="I24" s="42"/>
      <c r="J24" s="101"/>
      <c r="K24" s="101"/>
      <c r="M24" s="164"/>
      <c r="N24" s="164"/>
      <c r="O24" s="164"/>
      <c r="P24" s="164"/>
      <c r="Q24" s="164"/>
      <c r="R24" s="164"/>
      <c r="S24" s="164"/>
      <c r="T24" s="164"/>
      <c r="U24" s="164"/>
      <c r="V24" s="164"/>
    </row>
    <row r="25" spans="1:35" ht="15">
      <c r="A25" s="57"/>
      <c r="B25" s="42"/>
      <c r="I25" s="42"/>
      <c r="J25" s="42"/>
      <c r="K25" s="42"/>
      <c r="M25" s="164"/>
      <c r="N25" s="164"/>
      <c r="O25" s="164"/>
      <c r="P25" s="161"/>
      <c r="Q25" s="164"/>
      <c r="R25" s="154"/>
      <c r="S25" s="164"/>
      <c r="T25" s="164"/>
      <c r="U25" s="164"/>
      <c r="V25" s="164"/>
    </row>
    <row r="26" spans="1:35">
      <c r="A26" s="116"/>
      <c r="B26" s="87"/>
      <c r="C26" s="87"/>
      <c r="D26" s="87"/>
      <c r="E26" s="87"/>
      <c r="F26" s="87"/>
      <c r="G26" s="87"/>
      <c r="H26" s="87"/>
      <c r="I26" s="87"/>
      <c r="J26" s="87"/>
      <c r="K26" s="87"/>
      <c r="L26" s="89"/>
      <c r="M26" s="164"/>
      <c r="N26" s="164"/>
      <c r="O26" s="164"/>
      <c r="P26" s="186"/>
      <c r="Q26" s="164"/>
      <c r="R26" s="164"/>
      <c r="S26" s="164"/>
      <c r="T26" s="164"/>
      <c r="U26" s="164"/>
      <c r="V26" s="164"/>
    </row>
    <row r="27" spans="1:35">
      <c r="A27" s="57"/>
      <c r="B27" s="42"/>
      <c r="I27" s="42"/>
      <c r="J27" s="42"/>
      <c r="K27" s="42"/>
      <c r="M27" s="164"/>
      <c r="N27" s="164"/>
      <c r="O27" s="164"/>
      <c r="P27" s="186"/>
      <c r="Q27" s="164"/>
      <c r="R27" s="164"/>
      <c r="S27" s="164"/>
      <c r="T27" s="164"/>
      <c r="U27" s="164"/>
      <c r="V27" s="164"/>
    </row>
    <row r="28" spans="1:35" ht="15.75" customHeight="1" thickBot="1">
      <c r="A28" s="57"/>
      <c r="B28" s="42"/>
      <c r="I28" s="42"/>
      <c r="J28" s="42"/>
      <c r="K28" s="42"/>
      <c r="M28" s="164"/>
      <c r="N28" s="164"/>
      <c r="O28" s="161"/>
      <c r="P28" s="186"/>
      <c r="Q28" s="164"/>
      <c r="R28" s="164"/>
      <c r="S28" s="164"/>
      <c r="T28" s="164"/>
      <c r="U28" s="164"/>
      <c r="V28" s="164"/>
    </row>
    <row r="29" spans="1:35" ht="15.75" thickBot="1">
      <c r="A29" s="57"/>
      <c r="B29" s="42"/>
      <c r="E29" s="190" t="s">
        <v>99</v>
      </c>
      <c r="F29" s="191"/>
      <c r="I29" s="42"/>
      <c r="J29" s="42"/>
      <c r="K29" s="42"/>
      <c r="M29" s="164"/>
      <c r="N29" s="164"/>
      <c r="O29" s="164"/>
      <c r="P29" s="164"/>
      <c r="Q29" s="164"/>
      <c r="R29" s="164"/>
      <c r="S29" s="164"/>
      <c r="T29" s="164"/>
      <c r="U29" s="164"/>
      <c r="V29" s="164"/>
    </row>
    <row r="30" spans="1:35" ht="15.75" customHeight="1" thickBot="1">
      <c r="A30" s="57"/>
      <c r="B30" s="42"/>
      <c r="I30" s="42"/>
      <c r="J30" s="42"/>
      <c r="K30" s="42"/>
      <c r="M30" s="164"/>
      <c r="N30" s="164"/>
      <c r="O30" s="164"/>
      <c r="P30" s="164"/>
      <c r="Q30" s="164"/>
      <c r="R30" s="164"/>
      <c r="S30" s="164"/>
      <c r="T30" s="164"/>
      <c r="U30" s="164"/>
      <c r="V30" s="164"/>
    </row>
    <row r="31" spans="1:35" ht="57.75" thickBot="1">
      <c r="A31" s="57"/>
      <c r="B31" s="42"/>
      <c r="C31" s="95" t="s">
        <v>2</v>
      </c>
      <c r="D31" s="96" t="s">
        <v>3</v>
      </c>
      <c r="E31" s="118" t="s">
        <v>4</v>
      </c>
      <c r="F31" s="118" t="s">
        <v>24</v>
      </c>
      <c r="G31" s="118" t="s">
        <v>98</v>
      </c>
      <c r="H31" s="118" t="s">
        <v>97</v>
      </c>
      <c r="I31" s="118" t="s">
        <v>61</v>
      </c>
      <c r="J31" s="119" t="s">
        <v>83</v>
      </c>
      <c r="K31" s="112"/>
      <c r="M31" s="164"/>
      <c r="N31" s="164"/>
      <c r="O31" s="164"/>
      <c r="P31" s="164"/>
      <c r="Q31" s="164"/>
      <c r="R31" s="164"/>
      <c r="S31" s="164"/>
      <c r="T31" s="164"/>
      <c r="U31" s="164"/>
      <c r="V31" s="164"/>
    </row>
    <row r="32" spans="1:35" ht="42.75">
      <c r="A32" s="57"/>
      <c r="B32" s="42"/>
      <c r="C32" s="92" t="s">
        <v>68</v>
      </c>
      <c r="D32" s="93" t="s">
        <v>10</v>
      </c>
      <c r="E32" s="63">
        <v>1737207.06</v>
      </c>
      <c r="F32" s="111" t="s">
        <v>101</v>
      </c>
      <c r="G32" s="120">
        <v>1.0128847700000001</v>
      </c>
      <c r="H32" s="120">
        <v>1.0194210399999999</v>
      </c>
      <c r="I32" s="103">
        <v>1.2500000000000001E-2</v>
      </c>
      <c r="J32" s="85">
        <v>772.66000000000008</v>
      </c>
      <c r="K32" s="113"/>
      <c r="M32" s="161"/>
      <c r="N32" s="161"/>
      <c r="O32" s="161"/>
      <c r="P32" s="161"/>
      <c r="Q32" s="161"/>
      <c r="R32" s="161"/>
      <c r="S32" s="161"/>
      <c r="T32" s="161"/>
      <c r="U32" s="161"/>
      <c r="V32" s="161"/>
    </row>
    <row r="33" spans="1:22" ht="42.75">
      <c r="A33" s="57"/>
      <c r="B33" s="42"/>
      <c r="C33" s="46" t="s">
        <v>69</v>
      </c>
      <c r="D33" s="44" t="s">
        <v>8</v>
      </c>
      <c r="E33" s="63">
        <v>4285577.63</v>
      </c>
      <c r="F33" s="111" t="s">
        <v>102</v>
      </c>
      <c r="G33" s="120">
        <v>1.0128847700000001</v>
      </c>
      <c r="H33" s="120">
        <v>1.0129374200000001</v>
      </c>
      <c r="I33" s="103">
        <v>1.2500000000000001E-2</v>
      </c>
      <c r="J33" s="85">
        <v>1798.2400000000002</v>
      </c>
      <c r="K33" s="113"/>
      <c r="M33" s="161"/>
      <c r="N33" s="161"/>
      <c r="O33" s="161"/>
      <c r="P33" s="161"/>
      <c r="Q33" s="161"/>
      <c r="R33" s="161"/>
      <c r="S33" s="161"/>
      <c r="T33" s="161"/>
      <c r="U33" s="161"/>
      <c r="V33" s="161"/>
    </row>
    <row r="34" spans="1:22" ht="42.75">
      <c r="A34" s="57"/>
      <c r="B34" s="42"/>
      <c r="C34" s="46" t="s">
        <v>70</v>
      </c>
      <c r="D34" s="44" t="s">
        <v>13</v>
      </c>
      <c r="E34" s="63">
        <v>37706817.909999996</v>
      </c>
      <c r="F34" s="111" t="s">
        <v>103</v>
      </c>
      <c r="G34" s="120">
        <v>1.0638916493999999</v>
      </c>
      <c r="H34" s="120">
        <v>1.0639874272000001</v>
      </c>
      <c r="I34" s="103">
        <v>1.2E-2</v>
      </c>
      <c r="J34" s="85">
        <v>16620.190000000002</v>
      </c>
      <c r="K34" s="113"/>
      <c r="M34" s="161"/>
      <c r="N34" s="161"/>
      <c r="O34" s="161"/>
      <c r="P34" s="161"/>
      <c r="Q34" s="161"/>
      <c r="R34" s="161"/>
      <c r="S34" s="161"/>
      <c r="T34" s="161"/>
      <c r="U34" s="161"/>
      <c r="V34" s="161"/>
    </row>
    <row r="35" spans="1:22">
      <c r="A35" s="57"/>
      <c r="B35" s="42"/>
      <c r="I35" s="42"/>
      <c r="J35" s="42"/>
      <c r="K35" s="42"/>
    </row>
    <row r="36" spans="1:22">
      <c r="A36" s="57"/>
      <c r="B36" s="42"/>
      <c r="I36" s="42"/>
      <c r="J36" s="42"/>
      <c r="K36" s="42"/>
    </row>
    <row r="37" spans="1:22">
      <c r="A37" s="57"/>
      <c r="B37" s="42"/>
      <c r="I37" s="42"/>
      <c r="J37" s="42"/>
      <c r="K37" s="42"/>
    </row>
    <row r="38" spans="1:22">
      <c r="A38" s="57"/>
      <c r="B38" s="42"/>
      <c r="I38" s="42"/>
      <c r="J38" s="42"/>
      <c r="K38" s="42"/>
    </row>
    <row r="39" spans="1:22" ht="15" thickBot="1">
      <c r="A39" s="59"/>
      <c r="B39" s="109"/>
      <c r="C39" s="109"/>
      <c r="D39" s="109"/>
      <c r="E39" s="109"/>
      <c r="F39" s="109"/>
      <c r="G39" s="109"/>
      <c r="H39" s="109"/>
      <c r="I39" s="109"/>
      <c r="J39" s="109"/>
      <c r="K39" s="109"/>
      <c r="L39" s="114"/>
    </row>
  </sheetData>
  <sheetProtection password="D8F4" sheet="1" objects="1" scenarios="1" sort="0" autoFilter="0"/>
  <protectedRanges>
    <protectedRange password="D8F4" sqref="M7:M12 N7:O10" name="Rango2"/>
    <protectedRange password="D8F4" sqref="AC14:AE22" name="Rango1"/>
  </protectedRanges>
  <mergeCells count="2">
    <mergeCell ref="E29:F29"/>
    <mergeCell ref="E3:F4"/>
  </mergeCells>
  <conditionalFormatting sqref="O8:O10">
    <cfRule type="expression" dxfId="1" priority="1">
      <formula>$AA$8="%"</formula>
    </cfRule>
    <cfRule type="expression" dxfId="0" priority="2">
      <formula>$AA$9="$"</formula>
    </cfRule>
  </conditionalFormatting>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A1:AD20"/>
  <sheetViews>
    <sheetView showGridLines="0" topLeftCell="A10" zoomScale="70" zoomScaleNormal="70" workbookViewId="0">
      <selection activeCell="B17" sqref="B17:H18"/>
    </sheetView>
  </sheetViews>
  <sheetFormatPr baseColWidth="10" defaultColWidth="11.42578125" defaultRowHeight="14.25" zeroHeight="1"/>
  <cols>
    <col min="1" max="1" width="11.42578125" style="43" customWidth="1"/>
    <col min="2" max="2" width="22.85546875" style="43" customWidth="1"/>
    <col min="3" max="3" width="62.42578125" style="43" bestFit="1" customWidth="1"/>
    <col min="4" max="4" width="16.5703125" style="43" customWidth="1"/>
    <col min="5" max="5" width="22.140625" style="43" customWidth="1"/>
    <col min="6" max="6" width="22.42578125" style="43" customWidth="1"/>
    <col min="7" max="7" width="20" style="43" customWidth="1"/>
    <col min="8" max="8" width="25.7109375" style="43" customWidth="1"/>
    <col min="9" max="9" width="11.42578125" style="43" customWidth="1"/>
    <col min="10" max="10" width="14.140625" style="43" customWidth="1"/>
    <col min="11" max="11" width="20.28515625" style="43" customWidth="1"/>
    <col min="12" max="12" width="21.5703125" style="43" customWidth="1"/>
    <col min="13" max="14" width="11.42578125" style="43" customWidth="1"/>
    <col min="15" max="15" width="31" style="43" customWidth="1"/>
    <col min="16" max="16" width="22" style="43" customWidth="1"/>
    <col min="17" max="17" width="11.42578125" style="43" customWidth="1"/>
    <col min="18" max="18" width="11.42578125" style="43"/>
    <col min="19" max="19" width="11.85546875" style="43" customWidth="1"/>
    <col min="20" max="20" width="22.7109375" style="43" customWidth="1"/>
    <col min="21" max="21" width="31.5703125" style="43" customWidth="1"/>
    <col min="22" max="22" width="11.42578125" style="43"/>
    <col min="23" max="23" width="13.85546875" style="43" customWidth="1"/>
    <col min="24" max="24" width="11.42578125" style="43"/>
    <col min="25" max="25" width="15.140625" style="43" customWidth="1"/>
    <col min="26" max="16384" width="11.42578125" style="43"/>
  </cols>
  <sheetData>
    <row r="1" spans="1:30"/>
    <row r="2" spans="1:30" ht="15" thickBot="1"/>
    <row r="3" spans="1:30" s="69" customFormat="1">
      <c r="A3" s="43"/>
      <c r="B3" s="43"/>
      <c r="C3" s="55" t="s">
        <v>0</v>
      </c>
      <c r="D3" s="56"/>
      <c r="E3" s="42"/>
      <c r="F3" s="42"/>
      <c r="G3" s="43"/>
      <c r="H3" s="43"/>
      <c r="I3" s="43"/>
    </row>
    <row r="4" spans="1:30" s="69" customFormat="1">
      <c r="A4" s="43"/>
      <c r="B4" s="43"/>
      <c r="C4" s="57" t="s">
        <v>1</v>
      </c>
      <c r="D4" s="58"/>
      <c r="E4" s="42"/>
      <c r="F4" s="42"/>
      <c r="G4" s="43"/>
      <c r="H4" s="43"/>
      <c r="I4" s="43"/>
    </row>
    <row r="5" spans="1:30" s="69" customFormat="1" ht="29.25" thickBot="1">
      <c r="A5" s="43"/>
      <c r="B5" s="43"/>
      <c r="C5" s="70" t="s">
        <v>78</v>
      </c>
      <c r="D5" s="60"/>
      <c r="E5" s="42"/>
      <c r="F5" s="42"/>
      <c r="G5" s="43"/>
      <c r="H5" s="43"/>
      <c r="I5" s="42"/>
      <c r="J5" s="41"/>
      <c r="K5" s="41" t="s">
        <v>2</v>
      </c>
      <c r="L5" s="79" t="str">
        <f>INDEX(L10:Q10,T12)</f>
        <v>Comisión por Administración(%)</v>
      </c>
    </row>
    <row r="6" spans="1:30" s="69" customFormat="1" ht="42.75">
      <c r="A6" s="43"/>
      <c r="B6" s="43"/>
      <c r="C6" s="43"/>
      <c r="D6" s="43"/>
      <c r="E6" s="43"/>
      <c r="F6" s="43"/>
      <c r="G6" s="43"/>
      <c r="H6" s="43"/>
      <c r="I6" s="42"/>
      <c r="J6" s="41">
        <v>1</v>
      </c>
      <c r="K6" s="79" t="str">
        <f>INDEX($T$16:$T$17,MATCH(J6,$S$16:$S$17,0))</f>
        <v>Fondo Atlántida de Crecimiento a Mediano Plazo</v>
      </c>
      <c r="L6" s="41">
        <f>INDEX($U$16:$U$17,(MATCH(J6,$S$16:$S$17,0)))</f>
        <v>0.26</v>
      </c>
    </row>
    <row r="7" spans="1:30" s="69" customFormat="1" ht="28.5">
      <c r="A7" s="43"/>
      <c r="B7" s="43"/>
      <c r="C7" s="43"/>
      <c r="D7" s="43"/>
      <c r="E7" s="43"/>
      <c r="F7" s="43"/>
      <c r="G7" s="43"/>
      <c r="H7" s="43"/>
      <c r="I7" s="42"/>
      <c r="J7" s="41">
        <v>2</v>
      </c>
      <c r="K7" s="79" t="str">
        <f>INDEX($T$16:$T$17,MATCH(J7,$S$16:$S$17,0))</f>
        <v>Fondo  Abierto Plazo 180</v>
      </c>
      <c r="L7" s="41">
        <f>INDEX($U$16:$U$17,(MATCH(J7,$S$16:$S$17,0)))</f>
        <v>0.25</v>
      </c>
    </row>
    <row r="8" spans="1:30" s="69" customFormat="1" ht="44.25" customHeight="1">
      <c r="A8" s="43"/>
      <c r="B8" s="43"/>
      <c r="C8" s="43"/>
      <c r="D8" s="43"/>
      <c r="E8" s="43"/>
      <c r="F8" s="43"/>
      <c r="G8" s="43"/>
      <c r="H8" s="43"/>
      <c r="I8" s="42"/>
    </row>
    <row r="9" spans="1:30" s="69" customFormat="1" ht="45" customHeight="1">
      <c r="A9" s="43"/>
      <c r="B9" s="43"/>
      <c r="C9" s="43"/>
      <c r="D9" s="43"/>
      <c r="E9" s="43"/>
      <c r="F9" s="43"/>
      <c r="G9" s="43"/>
      <c r="H9" s="43"/>
      <c r="I9" s="42"/>
      <c r="L9" s="80" t="s">
        <v>46</v>
      </c>
      <c r="M9" s="80" t="s">
        <v>47</v>
      </c>
      <c r="N9" s="80" t="s">
        <v>48</v>
      </c>
      <c r="O9" s="80" t="s">
        <v>49</v>
      </c>
      <c r="P9" s="80" t="s">
        <v>50</v>
      </c>
      <c r="Q9" s="80" t="s">
        <v>43</v>
      </c>
    </row>
    <row r="10" spans="1:30" s="69" customFormat="1" ht="30" customHeight="1">
      <c r="A10" s="43"/>
      <c r="B10" s="43"/>
      <c r="C10" s="43"/>
      <c r="D10" s="43"/>
      <c r="E10" s="43"/>
      <c r="F10" s="43"/>
      <c r="G10" s="43"/>
      <c r="H10" s="43"/>
      <c r="I10" s="42"/>
      <c r="J10" s="79" t="s">
        <v>2</v>
      </c>
      <c r="K10" s="79" t="s">
        <v>3</v>
      </c>
      <c r="L10" s="79" t="s">
        <v>62</v>
      </c>
      <c r="M10" s="79" t="s">
        <v>58</v>
      </c>
      <c r="N10" s="79" t="s">
        <v>63</v>
      </c>
      <c r="O10" s="79" t="s">
        <v>64</v>
      </c>
      <c r="P10" s="79" t="s">
        <v>41</v>
      </c>
      <c r="Q10" s="79" t="s">
        <v>42</v>
      </c>
    </row>
    <row r="11" spans="1:30" s="69" customFormat="1" ht="99.75">
      <c r="A11" s="43"/>
      <c r="B11" s="43"/>
      <c r="C11" s="43"/>
      <c r="D11" s="43"/>
      <c r="E11" s="43"/>
      <c r="F11" s="43"/>
      <c r="G11" s="43"/>
      <c r="H11" s="43"/>
      <c r="I11" s="42"/>
      <c r="J11" s="79" t="s">
        <v>11</v>
      </c>
      <c r="K11" s="79" t="s">
        <v>10</v>
      </c>
      <c r="L11" s="66">
        <v>2193324.31</v>
      </c>
      <c r="M11" s="83">
        <v>5.6618000000000004</v>
      </c>
      <c r="N11" s="68">
        <v>1.0108351900000001</v>
      </c>
      <c r="O11" s="81">
        <v>0.26</v>
      </c>
      <c r="P11" s="82">
        <v>0.03</v>
      </c>
      <c r="Q11" s="82">
        <v>0.08</v>
      </c>
      <c r="AD11" s="69" t="s">
        <v>4</v>
      </c>
    </row>
    <row r="12" spans="1:30" s="69" customFormat="1" ht="57">
      <c r="A12" s="43"/>
      <c r="B12" s="43"/>
      <c r="C12" s="43"/>
      <c r="D12" s="43"/>
      <c r="E12" s="43"/>
      <c r="F12" s="43"/>
      <c r="G12" s="43"/>
      <c r="H12" s="43"/>
      <c r="I12" s="42"/>
      <c r="J12" s="79" t="s">
        <v>14</v>
      </c>
      <c r="K12" s="79" t="s">
        <v>13</v>
      </c>
      <c r="L12" s="66">
        <v>6251487.5899999999</v>
      </c>
      <c r="M12" s="83">
        <v>5.3116000000000003</v>
      </c>
      <c r="N12" s="68">
        <v>1.0127103125000001</v>
      </c>
      <c r="O12" s="81">
        <v>0.25</v>
      </c>
      <c r="P12" s="82">
        <v>7.0000000000000007E-2</v>
      </c>
      <c r="Q12" s="82">
        <v>1.2E-2</v>
      </c>
      <c r="T12" s="69">
        <v>4</v>
      </c>
      <c r="AD12" s="69" t="s">
        <v>24</v>
      </c>
    </row>
    <row r="13" spans="1:30" s="42" customFormat="1">
      <c r="A13" s="43"/>
      <c r="B13" s="43"/>
      <c r="C13" s="43"/>
      <c r="D13" s="43"/>
      <c r="E13" s="43"/>
      <c r="F13" s="43"/>
      <c r="G13" s="43"/>
      <c r="H13" s="43"/>
      <c r="I13" s="43"/>
      <c r="V13" s="84" t="s">
        <v>46</v>
      </c>
      <c r="W13" s="84" t="s">
        <v>47</v>
      </c>
      <c r="X13" s="84" t="s">
        <v>48</v>
      </c>
      <c r="Y13" s="84" t="s">
        <v>49</v>
      </c>
      <c r="Z13" s="84" t="s">
        <v>50</v>
      </c>
      <c r="AA13" s="84" t="s">
        <v>43</v>
      </c>
      <c r="AD13" s="42" t="s">
        <v>5</v>
      </c>
    </row>
    <row r="14" spans="1:30">
      <c r="V14" s="71"/>
      <c r="W14" s="71"/>
      <c r="X14" s="71"/>
      <c r="Y14" s="71"/>
      <c r="Z14" s="71"/>
      <c r="AA14" s="71"/>
      <c r="AD14" s="43" t="s">
        <v>6</v>
      </c>
    </row>
    <row r="15" spans="1:30" ht="15" thickBot="1">
      <c r="T15" s="72" t="s">
        <v>44</v>
      </c>
      <c r="U15" s="72" t="s">
        <v>45</v>
      </c>
    </row>
    <row r="16" spans="1:30" ht="43.5" thickBot="1">
      <c r="B16" s="61" t="s">
        <v>2</v>
      </c>
      <c r="C16" s="61" t="s">
        <v>3</v>
      </c>
      <c r="D16" s="62" t="s">
        <v>4</v>
      </c>
      <c r="E16" s="62" t="s">
        <v>24</v>
      </c>
      <c r="F16" s="62" t="s">
        <v>77</v>
      </c>
      <c r="G16" s="62" t="s">
        <v>40</v>
      </c>
      <c r="H16" s="62" t="s">
        <v>6</v>
      </c>
      <c r="S16" s="43">
        <f>RANK(U16,$U$16:$U$17,0)+COUNTIF($U16:U17,U16)-1</f>
        <v>1</v>
      </c>
      <c r="T16" s="73" t="s">
        <v>67</v>
      </c>
      <c r="U16" s="72">
        <f>INDEX(L11:Q11,$T$12)</f>
        <v>0.26</v>
      </c>
      <c r="V16" s="43">
        <f>RANK(L11,$L$11:$L$12)</f>
        <v>2</v>
      </c>
      <c r="W16" s="43">
        <f>RANK(M11,$M$11:$M$12)</f>
        <v>1</v>
      </c>
      <c r="X16" s="43">
        <f>RANK(N11,$N$11:$N$12)</f>
        <v>2</v>
      </c>
      <c r="Y16" s="43">
        <f>RANK(O11,$O$11:$O$12)</f>
        <v>1</v>
      </c>
      <c r="Z16" s="43">
        <f>RANK(P11,P11:P12)</f>
        <v>2</v>
      </c>
      <c r="AA16" s="43">
        <f>RANK(Q11,Q11:$Q$12)</f>
        <v>1</v>
      </c>
      <c r="AD16" s="43" t="s">
        <v>41</v>
      </c>
    </row>
    <row r="17" spans="2:30" ht="78" customHeight="1">
      <c r="B17" s="46" t="s">
        <v>11</v>
      </c>
      <c r="C17" s="44" t="s">
        <v>10</v>
      </c>
      <c r="D17" s="63">
        <v>2193324.31</v>
      </c>
      <c r="E17" s="64">
        <v>5.6618396512781555E-2</v>
      </c>
      <c r="F17" s="65">
        <v>1.0106826799999999</v>
      </c>
      <c r="G17" s="65">
        <v>1.0108351900000001</v>
      </c>
      <c r="H17" s="74" t="s">
        <v>65</v>
      </c>
      <c r="S17" s="43">
        <f>RANK(U17,$U$16:$U$17,0)+COUNTIF($U17:U18,U17)-1</f>
        <v>2</v>
      </c>
      <c r="T17" s="73" t="s">
        <v>72</v>
      </c>
      <c r="U17" s="72">
        <f>INDEX(L12:Q12,$T$12)</f>
        <v>0.25</v>
      </c>
      <c r="V17" s="43">
        <f>RANK(L12,$L$11:$L$12)</f>
        <v>1</v>
      </c>
      <c r="W17" s="43">
        <f>RANK(M12,$M$11:$M$12)</f>
        <v>2</v>
      </c>
      <c r="X17" s="43">
        <f>RANK(N12,$N$11:$N$12)</f>
        <v>1</v>
      </c>
      <c r="Y17" s="43">
        <f>RANK(O12,$O$11:$O$12)</f>
        <v>2</v>
      </c>
      <c r="Z17" s="43" t="e">
        <f>RANK(P12,Z10:Z11)</f>
        <v>#N/A</v>
      </c>
      <c r="AA17" s="43">
        <f>RANK(Q12,Q11:Q12)</f>
        <v>2</v>
      </c>
      <c r="AD17" s="43" t="s">
        <v>42</v>
      </c>
    </row>
    <row r="18" spans="2:30" ht="65.25" customHeight="1">
      <c r="B18" s="46" t="s">
        <v>14</v>
      </c>
      <c r="C18" s="44" t="s">
        <v>13</v>
      </c>
      <c r="D18" s="63">
        <v>6251487.5899999999</v>
      </c>
      <c r="E18" s="64">
        <v>5.311572568723899E-2</v>
      </c>
      <c r="F18" s="65">
        <v>1.0125667311</v>
      </c>
      <c r="G18" s="65">
        <v>1.0127103125000001</v>
      </c>
      <c r="H18" s="74" t="s">
        <v>66</v>
      </c>
    </row>
    <row r="19" spans="2:30"/>
    <row r="20" spans="2:30"/>
  </sheetData>
  <sheetProtection sort="0" autoFilter="0" pivotTables="0"/>
  <protectedRanges>
    <protectedRange sqref="S14:U17" name="Rango3"/>
    <protectedRange sqref="J4:L7" name="Rango2"/>
    <protectedRange sqref="T12" name="Rango1"/>
  </protectedRange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dimension ref="A1:AM46"/>
  <sheetViews>
    <sheetView showGridLines="0" zoomScale="70" zoomScaleNormal="70" workbookViewId="0">
      <selection activeCell="F36" sqref="F36"/>
    </sheetView>
  </sheetViews>
  <sheetFormatPr baseColWidth="10" defaultColWidth="0" defaultRowHeight="14.25" customHeight="1" zeroHeight="1"/>
  <cols>
    <col min="1" max="1" width="3.85546875" style="43" customWidth="1"/>
    <col min="2" max="2" width="11.42578125" style="43" customWidth="1"/>
    <col min="3" max="3" width="27.7109375" style="42" customWidth="1"/>
    <col min="4" max="4" width="31.5703125" style="42" customWidth="1"/>
    <col min="5" max="5" width="36.5703125" style="42" customWidth="1"/>
    <col min="6" max="6" width="28.140625" style="42" customWidth="1"/>
    <col min="7" max="7" width="22.85546875" style="42" customWidth="1"/>
    <col min="8" max="8" width="20.140625" style="42" customWidth="1"/>
    <col min="9" max="11" width="22.28515625" style="43" customWidth="1"/>
    <col min="12" max="12" width="22" style="86" customWidth="1"/>
    <col min="13" max="13" width="26.28515625" style="43" customWidth="1"/>
    <col min="14" max="14" width="24.5703125" style="43" customWidth="1"/>
    <col min="15" max="15" width="23.7109375" style="43" customWidth="1"/>
    <col min="16" max="16" width="20.140625" style="43" customWidth="1"/>
    <col min="17" max="17" width="18.85546875" style="43" customWidth="1"/>
    <col min="18" max="18" width="15.5703125" style="43" customWidth="1"/>
    <col min="19" max="19" width="20.5703125" style="43" customWidth="1"/>
    <col min="20" max="21" width="11.42578125" style="43" customWidth="1"/>
    <col min="22" max="22" width="11.42578125" style="43" hidden="1" customWidth="1"/>
    <col min="23" max="23" width="45.42578125" style="43" hidden="1" customWidth="1"/>
    <col min="24" max="24" width="24.85546875" style="43" hidden="1" customWidth="1"/>
    <col min="25" max="26" width="11.42578125" style="43" hidden="1" customWidth="1"/>
    <col min="27" max="27" width="11.28515625" style="43" hidden="1" customWidth="1"/>
    <col min="28" max="29" width="11.42578125" style="43" hidden="1" customWidth="1"/>
    <col min="30" max="30" width="40" style="43" hidden="1" customWidth="1"/>
    <col min="31" max="31" width="28.28515625" style="43" hidden="1" customWidth="1"/>
    <col min="32" max="32" width="14.7109375" style="43" hidden="1" customWidth="1"/>
    <col min="33" max="33" width="17.5703125" style="43" hidden="1" customWidth="1"/>
    <col min="34" max="34" width="15.85546875" style="43" hidden="1" customWidth="1"/>
    <col min="35" max="35" width="14.140625" style="43" hidden="1" customWidth="1"/>
    <col min="36" max="39" width="18.140625" style="43" hidden="1" customWidth="1"/>
    <col min="40" max="16384" width="11.42578125" style="43" hidden="1"/>
  </cols>
  <sheetData>
    <row r="1" spans="1:38" ht="14.25" customHeight="1"/>
    <row r="2" spans="1:38" ht="15" thickBot="1">
      <c r="L2" s="210"/>
      <c r="M2" s="161"/>
      <c r="N2" s="161"/>
      <c r="O2" s="161"/>
      <c r="P2" s="161"/>
      <c r="Q2" s="161"/>
      <c r="R2" s="161"/>
      <c r="S2" s="161"/>
      <c r="T2" s="161"/>
      <c r="U2" s="161"/>
    </row>
    <row r="3" spans="1:38" ht="15" customHeight="1">
      <c r="E3" s="192" t="s">
        <v>100</v>
      </c>
      <c r="F3" s="193"/>
      <c r="L3" s="210"/>
      <c r="M3" s="139"/>
      <c r="N3" s="139"/>
      <c r="O3" s="139"/>
      <c r="P3" s="139"/>
      <c r="Q3" s="139"/>
      <c r="R3" s="139"/>
      <c r="S3" s="139"/>
      <c r="T3" s="139"/>
      <c r="U3" s="139"/>
    </row>
    <row r="4" spans="1:38" ht="15" customHeight="1">
      <c r="E4" s="198"/>
      <c r="F4" s="199"/>
      <c r="L4" s="210"/>
      <c r="M4" s="139"/>
      <c r="N4" s="139"/>
      <c r="O4" s="139"/>
      <c r="P4" s="139"/>
      <c r="Q4" s="139"/>
      <c r="R4" s="139"/>
      <c r="S4" s="139"/>
      <c r="T4" s="139"/>
      <c r="U4" s="139"/>
    </row>
    <row r="5" spans="1:38" ht="15" customHeight="1" thickBot="1">
      <c r="E5" s="194"/>
      <c r="F5" s="195"/>
      <c r="L5" s="210"/>
      <c r="M5" s="140"/>
      <c r="N5" s="140"/>
      <c r="O5" s="140"/>
      <c r="P5" s="140"/>
      <c r="Q5" s="140"/>
      <c r="R5" s="140"/>
      <c r="S5" s="140"/>
      <c r="T5" s="140"/>
      <c r="U5" s="140"/>
    </row>
    <row r="6" spans="1:38">
      <c r="L6" s="210"/>
      <c r="M6" s="140"/>
      <c r="N6" s="140"/>
      <c r="O6" s="140"/>
      <c r="P6" s="140"/>
      <c r="Q6" s="140"/>
      <c r="R6" s="140"/>
      <c r="S6" s="140"/>
      <c r="T6" s="140"/>
      <c r="U6" s="140"/>
    </row>
    <row r="7" spans="1:38" s="69" customFormat="1" ht="49.5" customHeight="1">
      <c r="A7" s="43"/>
      <c r="B7" s="43"/>
      <c r="C7" s="42"/>
      <c r="D7" s="42"/>
      <c r="E7" s="42"/>
      <c r="F7" s="42"/>
      <c r="G7" s="42"/>
      <c r="H7" s="42"/>
      <c r="I7" s="43"/>
      <c r="J7" s="43"/>
      <c r="K7" s="43"/>
      <c r="L7" s="210"/>
      <c r="M7" s="141"/>
      <c r="N7" s="141" t="s">
        <v>36</v>
      </c>
      <c r="O7" s="141" t="str">
        <f>+INDEX(P12:S12,AC14)</f>
        <v>Patrimonio (US$)</v>
      </c>
      <c r="P7" s="140"/>
      <c r="Q7" s="140"/>
      <c r="R7" s="150"/>
      <c r="S7" s="140"/>
      <c r="T7" s="140"/>
      <c r="U7" s="140"/>
      <c r="AL7" s="122"/>
    </row>
    <row r="8" spans="1:38" s="69" customFormat="1">
      <c r="A8" s="43"/>
      <c r="B8" s="43"/>
      <c r="C8" s="42"/>
      <c r="D8" s="42"/>
      <c r="E8" s="42"/>
      <c r="F8" s="42"/>
      <c r="G8" s="42"/>
      <c r="H8" s="42"/>
      <c r="I8" s="43"/>
      <c r="J8" s="43"/>
      <c r="K8" s="43"/>
      <c r="L8" s="210"/>
      <c r="M8" s="142">
        <v>1</v>
      </c>
      <c r="N8" s="143" t="str">
        <f>INDEX($AD$18:$AD$19,MATCH(M8,$AC$18:$AC$19,0))</f>
        <v>Fondo Plazo 180 SGB</v>
      </c>
      <c r="O8" s="144">
        <f>INDEX($AE$17:$AE$20,MATCH(M8,$AC$17:$AC$20,0))</f>
        <v>7595208.5800000001</v>
      </c>
      <c r="P8" s="140"/>
      <c r="Q8" s="140"/>
      <c r="R8" s="140"/>
      <c r="S8" s="140"/>
      <c r="T8" s="140"/>
      <c r="U8" s="140"/>
      <c r="AA8" s="69" t="str">
        <f>IF($AC$14=1,"$",IF($AC$14=3,"$","%"))</f>
        <v>$</v>
      </c>
      <c r="AL8" s="123"/>
    </row>
    <row r="9" spans="1:38" s="69" customFormat="1" ht="28.5">
      <c r="A9" s="43"/>
      <c r="B9" s="43"/>
      <c r="C9" s="42"/>
      <c r="D9" s="42"/>
      <c r="E9" s="42"/>
      <c r="F9" s="42"/>
      <c r="G9" s="42"/>
      <c r="H9" s="42"/>
      <c r="I9" s="43"/>
      <c r="J9" s="43"/>
      <c r="K9" s="43"/>
      <c r="L9" s="210"/>
      <c r="M9" s="142">
        <v>2</v>
      </c>
      <c r="N9" s="143" t="str">
        <f>INDEX($AD$18:$AD$19,MATCH(M9,$AC$18:$AC$19,0))</f>
        <v>Fondo  Atlántida Mediano Plazo</v>
      </c>
      <c r="O9" s="144">
        <f>INDEX($AE$17:$AE$20,MATCH(M9,$AC$17:$AC$20,0))</f>
        <v>2388396.2200000002</v>
      </c>
      <c r="P9" s="140"/>
      <c r="Q9" s="140"/>
      <c r="R9" s="140"/>
      <c r="S9" s="140"/>
      <c r="T9" s="140"/>
      <c r="U9" s="140"/>
      <c r="AA9" s="69" t="str">
        <f>IF($AC$14=1,"$",IF($AC$14=3,"$","%"))</f>
        <v>$</v>
      </c>
      <c r="AL9" s="123"/>
    </row>
    <row r="10" spans="1:38" s="69" customFormat="1">
      <c r="A10" s="43"/>
      <c r="B10" s="43"/>
      <c r="C10" s="42"/>
      <c r="D10" s="42"/>
      <c r="E10" s="42"/>
      <c r="F10" s="42"/>
      <c r="G10" s="42"/>
      <c r="H10" s="42"/>
      <c r="I10" s="43"/>
      <c r="J10" s="43"/>
      <c r="K10" s="43"/>
      <c r="L10" s="210"/>
      <c r="M10" s="142"/>
      <c r="N10" s="143"/>
      <c r="O10" s="144"/>
      <c r="P10" s="140"/>
      <c r="Q10" s="140"/>
      <c r="R10" s="140"/>
      <c r="S10" s="140"/>
      <c r="T10" s="140"/>
      <c r="U10" s="140"/>
      <c r="AA10" s="69" t="str">
        <f>IF($AC$14=1,"$",IF($AC$14=3,"$","%"))</f>
        <v>$</v>
      </c>
      <c r="AL10" s="123"/>
    </row>
    <row r="11" spans="1:38" s="69" customFormat="1">
      <c r="A11" s="43"/>
      <c r="B11" s="43"/>
      <c r="C11" s="42"/>
      <c r="D11" s="42"/>
      <c r="E11" s="42"/>
      <c r="F11" s="42"/>
      <c r="G11" s="42"/>
      <c r="H11" s="42"/>
      <c r="I11" s="43"/>
      <c r="J11" s="43"/>
      <c r="K11" s="43"/>
      <c r="L11" s="210"/>
      <c r="M11" s="142"/>
      <c r="N11" s="140"/>
      <c r="O11" s="140"/>
      <c r="P11" s="140">
        <v>1</v>
      </c>
      <c r="Q11" s="140">
        <v>2</v>
      </c>
      <c r="R11" s="140">
        <v>3</v>
      </c>
      <c r="S11" s="140">
        <v>4</v>
      </c>
      <c r="T11" s="140">
        <v>5</v>
      </c>
      <c r="U11" s="140">
        <v>6</v>
      </c>
      <c r="AL11" s="123"/>
    </row>
    <row r="12" spans="1:38" s="69" customFormat="1" ht="42.75">
      <c r="A12" s="43"/>
      <c r="B12" s="43"/>
      <c r="C12" s="42"/>
      <c r="D12" s="42"/>
      <c r="E12" s="42"/>
      <c r="F12" s="42"/>
      <c r="G12" s="42"/>
      <c r="H12" s="42"/>
      <c r="I12" s="43"/>
      <c r="J12" s="43"/>
      <c r="K12" s="43"/>
      <c r="L12" s="210"/>
      <c r="M12" s="142"/>
      <c r="N12" s="145" t="s">
        <v>2</v>
      </c>
      <c r="O12" s="145" t="s">
        <v>3</v>
      </c>
      <c r="P12" s="145" t="s">
        <v>80</v>
      </c>
      <c r="Q12" s="146" t="s">
        <v>58</v>
      </c>
      <c r="R12" s="145" t="s">
        <v>96</v>
      </c>
      <c r="S12" s="146" t="s">
        <v>61</v>
      </c>
      <c r="T12" s="146" t="s">
        <v>41</v>
      </c>
      <c r="U12" s="146" t="s">
        <v>42</v>
      </c>
      <c r="AL12" s="123"/>
    </row>
    <row r="13" spans="1:38" s="69" customFormat="1">
      <c r="A13" s="43"/>
      <c r="B13" s="43"/>
      <c r="C13" s="42"/>
      <c r="D13" s="42"/>
      <c r="E13" s="42"/>
      <c r="F13" s="42"/>
      <c r="G13" s="45"/>
      <c r="H13" s="42"/>
      <c r="I13" s="43"/>
      <c r="J13" s="43"/>
      <c r="K13" s="43"/>
      <c r="L13" s="210"/>
      <c r="M13" s="140"/>
      <c r="N13" s="147"/>
      <c r="O13" s="147"/>
      <c r="P13" s="148"/>
      <c r="Q13" s="149"/>
      <c r="R13" s="150"/>
      <c r="S13" s="151"/>
      <c r="T13" s="152"/>
      <c r="U13" s="152"/>
    </row>
    <row r="14" spans="1:38" s="69" customFormat="1" ht="57">
      <c r="A14" s="43"/>
      <c r="B14" s="43"/>
      <c r="C14" s="42"/>
      <c r="D14" s="42"/>
      <c r="E14" s="42"/>
      <c r="F14" s="42"/>
      <c r="G14" s="42"/>
      <c r="H14" s="42"/>
      <c r="I14" s="43"/>
      <c r="J14" s="43"/>
      <c r="K14" s="43"/>
      <c r="L14" s="210"/>
      <c r="M14" s="140"/>
      <c r="N14" s="147" t="s">
        <v>11</v>
      </c>
      <c r="O14" s="147" t="s">
        <v>10</v>
      </c>
      <c r="P14" s="153">
        <v>2388396.2200000002</v>
      </c>
      <c r="Q14" s="185">
        <f>0.0552100369663675*100</f>
        <v>5.5210036966367495</v>
      </c>
      <c r="R14" s="154">
        <v>1.0160874200000001</v>
      </c>
      <c r="S14" s="155">
        <v>0.26</v>
      </c>
      <c r="T14" s="152"/>
      <c r="U14" s="152"/>
      <c r="AC14" s="183">
        <v>1</v>
      </c>
      <c r="AD14" s="184" t="str">
        <f>+INDEX(P12:S12,AC14)</f>
        <v>Patrimonio (US$)</v>
      </c>
      <c r="AE14" s="184"/>
      <c r="AF14" s="184"/>
      <c r="AG14" s="184"/>
    </row>
    <row r="15" spans="1:38" s="69" customFormat="1" ht="57">
      <c r="A15" s="87"/>
      <c r="B15" s="87"/>
      <c r="C15" s="87"/>
      <c r="D15" s="87"/>
      <c r="E15" s="87"/>
      <c r="F15" s="87"/>
      <c r="G15" s="87"/>
      <c r="H15" s="87"/>
      <c r="I15" s="87"/>
      <c r="J15" s="87"/>
      <c r="K15" s="87"/>
      <c r="L15" s="210"/>
      <c r="M15" s="140"/>
      <c r="N15" s="147" t="s">
        <v>86</v>
      </c>
      <c r="O15" s="147" t="s">
        <v>13</v>
      </c>
      <c r="P15" s="153">
        <v>7595208.5800000001</v>
      </c>
      <c r="Q15" s="154">
        <f>0.0521819515983806*100</f>
        <v>5.2181951598380598</v>
      </c>
      <c r="R15" s="154">
        <v>1.0177054957</v>
      </c>
      <c r="S15" s="155">
        <v>0.25</v>
      </c>
      <c r="T15" s="152"/>
      <c r="U15" s="152"/>
      <c r="AC15" s="183"/>
      <c r="AD15" s="184"/>
      <c r="AE15" s="184"/>
      <c r="AF15" s="184"/>
      <c r="AG15" s="184"/>
    </row>
    <row r="16" spans="1:38" s="121" customFormat="1" ht="55.5" customHeight="1">
      <c r="A16" s="98"/>
      <c r="B16" s="99"/>
      <c r="C16" s="99"/>
      <c r="D16" s="99"/>
      <c r="E16" s="99"/>
      <c r="F16" s="99"/>
      <c r="G16" s="99"/>
      <c r="H16" s="99"/>
      <c r="I16" s="99"/>
      <c r="J16" s="99"/>
      <c r="K16" s="100"/>
      <c r="L16" s="210"/>
      <c r="M16" s="140"/>
      <c r="N16" s="147"/>
      <c r="O16" s="147"/>
      <c r="P16" s="148"/>
      <c r="Q16" s="156"/>
      <c r="R16" s="157"/>
      <c r="S16" s="155"/>
      <c r="T16" s="152"/>
      <c r="U16" s="152"/>
      <c r="V16" s="69"/>
      <c r="AC16" s="126" t="s">
        <v>33</v>
      </c>
      <c r="AD16" s="127" t="s">
        <v>34</v>
      </c>
      <c r="AE16" s="127" t="s">
        <v>35</v>
      </c>
      <c r="AF16" s="128"/>
      <c r="AG16" s="128"/>
    </row>
    <row r="17" spans="1:35" s="121" customFormat="1" ht="74.25" customHeight="1">
      <c r="A17" s="86"/>
      <c r="B17" s="42"/>
      <c r="C17" s="69"/>
      <c r="D17" s="69"/>
      <c r="E17" s="69"/>
      <c r="F17" s="69"/>
      <c r="G17" s="69"/>
      <c r="H17" s="69"/>
      <c r="I17" s="69"/>
      <c r="J17" s="69"/>
      <c r="K17" s="90"/>
      <c r="L17" s="211"/>
      <c r="M17" s="158"/>
      <c r="N17" s="150"/>
      <c r="O17" s="159" t="s">
        <v>90</v>
      </c>
      <c r="P17" s="159" t="s">
        <v>84</v>
      </c>
      <c r="Q17" s="159" t="s">
        <v>85</v>
      </c>
      <c r="R17" s="160" t="s">
        <v>93</v>
      </c>
      <c r="S17" s="151"/>
      <c r="T17" s="152"/>
      <c r="U17" s="152"/>
      <c r="V17" s="69"/>
      <c r="AC17" s="126"/>
      <c r="AD17" s="129"/>
      <c r="AE17" s="130"/>
      <c r="AF17" s="128">
        <f>RANK(P14,P$14:P$17)</f>
        <v>2</v>
      </c>
      <c r="AG17" s="128" t="e">
        <f t="shared" ref="AG17:AI19" si="0">RANK(Q13,Q$13:Q$17)</f>
        <v>#N/A</v>
      </c>
      <c r="AH17" s="121">
        <f>RANK(R15,R$14:R$17)</f>
        <v>1</v>
      </c>
      <c r="AI17" s="121" t="e">
        <f t="shared" si="0"/>
        <v>#N/A</v>
      </c>
    </row>
    <row r="18" spans="1:35" s="121" customFormat="1" ht="76.5" customHeight="1">
      <c r="A18" s="86"/>
      <c r="B18" s="42"/>
      <c r="C18" s="69"/>
      <c r="D18" s="69"/>
      <c r="E18" s="69"/>
      <c r="F18" s="69"/>
      <c r="G18" s="69"/>
      <c r="H18" s="69"/>
      <c r="I18" s="69"/>
      <c r="J18" s="69"/>
      <c r="K18" s="90"/>
      <c r="L18" s="211"/>
      <c r="M18" s="158"/>
      <c r="N18" s="147" t="s">
        <v>11</v>
      </c>
      <c r="O18" s="156">
        <v>5.2903906829666995E-2</v>
      </c>
      <c r="P18" s="156">
        <v>5.5210036966367497E-2</v>
      </c>
      <c r="Q18" s="155">
        <f>0.26/100</f>
        <v>2.5999999999999999E-3</v>
      </c>
      <c r="R18" s="182">
        <v>5.809424931940313E-2</v>
      </c>
      <c r="S18" s="140"/>
      <c r="T18" s="140"/>
      <c r="U18" s="140"/>
      <c r="V18" s="69"/>
      <c r="AC18" s="131">
        <f>+RANK(AE18,$AE$18:$AE$19,0)+COUNTIF($AE$18:AE18,AE18)-1</f>
        <v>2</v>
      </c>
      <c r="AD18" s="129" t="s">
        <v>79</v>
      </c>
      <c r="AE18" s="130">
        <f>+INDEX(P14:S14,$AC$14)</f>
        <v>2388396.2200000002</v>
      </c>
      <c r="AF18" s="128" t="e">
        <f>RANK('Fdos Corto Plazo'!P15,P$14:P$17)</f>
        <v>#N/A</v>
      </c>
      <c r="AG18" s="128">
        <f t="shared" si="0"/>
        <v>1</v>
      </c>
      <c r="AH18" s="121">
        <f>RANK(R14,R$14:R$17)</f>
        <v>2</v>
      </c>
      <c r="AI18" s="121">
        <f t="shared" si="0"/>
        <v>1</v>
      </c>
    </row>
    <row r="19" spans="1:35" ht="62.25" customHeight="1">
      <c r="A19" s="86"/>
      <c r="B19" s="42"/>
      <c r="I19" s="42"/>
      <c r="J19" s="42"/>
      <c r="K19" s="88"/>
      <c r="L19" s="210"/>
      <c r="M19" s="161"/>
      <c r="N19" s="147" t="s">
        <v>91</v>
      </c>
      <c r="O19" s="156">
        <v>5.2903906829666995E-2</v>
      </c>
      <c r="P19" s="156">
        <v>5.2181951598380599E-2</v>
      </c>
      <c r="Q19" s="155">
        <f>0.25/100</f>
        <v>2.5000000000000001E-3</v>
      </c>
      <c r="R19" s="139">
        <f>5.5652/100</f>
        <v>5.5652E-2</v>
      </c>
      <c r="S19" s="139" t="s">
        <v>82</v>
      </c>
      <c r="T19" s="139"/>
      <c r="U19" s="139"/>
      <c r="AC19" s="132">
        <f>+RANK(AE19,$AE$18:$AE$19,0)+COUNTIF($AE$18:AE19,AE19)-1</f>
        <v>1</v>
      </c>
      <c r="AD19" s="133" t="s">
        <v>87</v>
      </c>
      <c r="AE19" s="134">
        <f>+INDEX(P15:S15,$AC$14)</f>
        <v>7595208.5800000001</v>
      </c>
      <c r="AF19" s="135" t="e">
        <f>RANK('Fdos Corto Plazo'!P15,P$14:P$17)</f>
        <v>#N/A</v>
      </c>
      <c r="AG19" s="135">
        <f>RANK(Q15,Q$13:Q$17)</f>
        <v>2</v>
      </c>
      <c r="AH19" s="136" t="e">
        <f>RANK(#REF!,R$14:R$17)</f>
        <v>#REF!</v>
      </c>
      <c r="AI19" s="136">
        <f t="shared" si="0"/>
        <v>2</v>
      </c>
    </row>
    <row r="20" spans="1:35" ht="60" customHeight="1">
      <c r="A20" s="86"/>
      <c r="B20" s="42"/>
      <c r="I20" s="42"/>
      <c r="J20" s="42"/>
      <c r="K20" s="88"/>
      <c r="L20" s="210"/>
      <c r="M20" s="139"/>
      <c r="N20" s="139"/>
      <c r="O20" s="139"/>
      <c r="P20" s="146"/>
      <c r="Q20" s="162"/>
      <c r="R20" s="139"/>
      <c r="S20" s="139"/>
      <c r="T20" s="139"/>
      <c r="U20" s="139"/>
      <c r="AC20" s="137"/>
      <c r="AD20" s="133"/>
      <c r="AE20" s="134"/>
      <c r="AF20" s="135" t="e">
        <f>RANK(P17,P$14:P$17)</f>
        <v>#VALUE!</v>
      </c>
      <c r="AG20" s="135" t="e">
        <f>RANK(Q17,Q$13:Q$17)</f>
        <v>#VALUE!</v>
      </c>
      <c r="AH20" s="136" t="e">
        <f>RANK(R17,R$14:R$17)</f>
        <v>#VALUE!</v>
      </c>
      <c r="AI20" s="136" t="e">
        <f>RANK(S17,S$13:S$17)</f>
        <v>#N/A</v>
      </c>
    </row>
    <row r="21" spans="1:35">
      <c r="A21" s="86"/>
      <c r="B21" s="42"/>
      <c r="D21" s="47"/>
      <c r="E21" s="48"/>
      <c r="F21" s="66"/>
      <c r="G21" s="67"/>
      <c r="H21" s="68"/>
      <c r="I21" s="68"/>
      <c r="J21" s="68"/>
      <c r="K21" s="104"/>
      <c r="L21" s="212"/>
      <c r="M21" s="161"/>
      <c r="N21" s="161"/>
      <c r="O21" s="161"/>
      <c r="P21" s="163"/>
      <c r="Q21" s="164"/>
      <c r="R21" s="161"/>
      <c r="S21" s="161"/>
      <c r="T21" s="161"/>
      <c r="U21" s="161"/>
    </row>
    <row r="22" spans="1:35" ht="15">
      <c r="A22" s="86"/>
      <c r="B22" s="42"/>
      <c r="D22" s="47"/>
      <c r="E22" s="48"/>
      <c r="F22" s="66"/>
      <c r="G22" s="67"/>
      <c r="H22" s="68"/>
      <c r="I22" s="68"/>
      <c r="J22" s="68"/>
      <c r="K22" s="104"/>
      <c r="L22" s="212"/>
      <c r="M22" s="161"/>
      <c r="N22" s="161"/>
      <c r="O22" s="156"/>
      <c r="P22" s="163"/>
      <c r="Q22" s="164"/>
      <c r="R22" s="161"/>
      <c r="S22" s="161"/>
      <c r="T22" s="161"/>
      <c r="U22" s="161"/>
    </row>
    <row r="23" spans="1:35">
      <c r="A23" s="86"/>
      <c r="B23" s="42"/>
      <c r="I23" s="42"/>
      <c r="J23" s="42"/>
      <c r="K23" s="88"/>
      <c r="L23" s="210"/>
      <c r="M23" s="161"/>
      <c r="N23" s="161"/>
      <c r="O23" s="182"/>
      <c r="P23" s="163"/>
      <c r="Q23" s="182"/>
      <c r="R23" s="161"/>
      <c r="S23" s="161"/>
      <c r="T23" s="161"/>
      <c r="U23" s="161"/>
      <c r="AB23" s="138"/>
      <c r="AD23" s="43">
        <f>+MATCH(M8,$AC$17:$AC$20,0)</f>
        <v>3</v>
      </c>
    </row>
    <row r="24" spans="1:35" ht="15">
      <c r="A24" s="86"/>
      <c r="B24" s="42"/>
      <c r="I24" s="42"/>
      <c r="J24" s="42"/>
      <c r="K24" s="88"/>
      <c r="L24" s="210"/>
      <c r="M24" s="161"/>
      <c r="N24" s="161"/>
      <c r="O24" s="178"/>
      <c r="P24" s="161"/>
      <c r="Q24" s="161"/>
      <c r="R24" s="161"/>
      <c r="S24" s="161"/>
      <c r="T24" s="161"/>
      <c r="U24" s="161"/>
      <c r="AB24" s="138"/>
    </row>
    <row r="25" spans="1:35">
      <c r="A25" s="86"/>
      <c r="B25" s="42"/>
      <c r="I25" s="42"/>
      <c r="J25" s="42"/>
      <c r="K25" s="88"/>
      <c r="L25" s="210"/>
      <c r="M25" s="161"/>
      <c r="N25" s="161"/>
      <c r="O25" s="161"/>
      <c r="P25" s="161"/>
      <c r="Q25" s="161"/>
      <c r="R25" s="161"/>
      <c r="S25" s="161"/>
      <c r="T25" s="161"/>
      <c r="U25" s="161"/>
      <c r="AB25" s="138"/>
    </row>
    <row r="26" spans="1:35">
      <c r="A26" s="86"/>
      <c r="B26" s="42"/>
      <c r="I26" s="42"/>
      <c r="J26" s="42"/>
      <c r="K26" s="88"/>
      <c r="L26" s="210"/>
      <c r="M26" s="161"/>
      <c r="N26" s="161"/>
      <c r="O26" s="161"/>
      <c r="P26" s="161"/>
      <c r="Q26" s="161"/>
      <c r="R26" s="161"/>
      <c r="S26" s="161"/>
      <c r="T26" s="161"/>
      <c r="U26" s="161"/>
      <c r="AB26" s="138"/>
    </row>
    <row r="27" spans="1:35">
      <c r="A27" s="86"/>
      <c r="B27" s="42"/>
      <c r="I27" s="42"/>
      <c r="J27" s="42"/>
      <c r="K27" s="88"/>
      <c r="L27" s="210"/>
      <c r="M27" s="161"/>
      <c r="N27" s="161"/>
      <c r="O27" s="161"/>
      <c r="P27" s="161"/>
      <c r="Q27" s="161"/>
      <c r="R27" s="161"/>
      <c r="S27" s="161"/>
      <c r="T27" s="161"/>
      <c r="U27" s="161"/>
      <c r="AB27" s="138"/>
    </row>
    <row r="28" spans="1:35" ht="14.25" customHeight="1">
      <c r="A28" s="102"/>
      <c r="B28" s="87"/>
      <c r="C28" s="87"/>
      <c r="D28" s="87"/>
      <c r="E28" s="87"/>
      <c r="F28" s="87"/>
      <c r="G28" s="87"/>
      <c r="H28" s="87"/>
      <c r="I28" s="87"/>
      <c r="J28" s="87"/>
      <c r="K28" s="89"/>
      <c r="L28" s="210"/>
      <c r="M28" s="161"/>
      <c r="N28" s="161"/>
      <c r="O28" s="161"/>
      <c r="P28" s="161"/>
      <c r="Q28" s="161"/>
      <c r="R28" s="161"/>
      <c r="S28" s="161"/>
      <c r="T28" s="161"/>
      <c r="U28" s="161"/>
    </row>
    <row r="29" spans="1:35" ht="14.25" customHeight="1">
      <c r="L29" s="210"/>
      <c r="M29" s="161"/>
      <c r="N29" s="161"/>
      <c r="O29" s="161"/>
      <c r="P29" s="161"/>
      <c r="Q29" s="161"/>
      <c r="R29" s="161"/>
      <c r="S29" s="161"/>
      <c r="T29" s="161"/>
      <c r="U29" s="161"/>
    </row>
    <row r="30" spans="1:35" ht="15" customHeight="1" thickBot="1">
      <c r="L30" s="210"/>
      <c r="M30" s="161"/>
      <c r="N30" s="161"/>
      <c r="O30" s="161"/>
      <c r="P30" s="161"/>
      <c r="Q30" s="161"/>
      <c r="R30" s="161"/>
      <c r="S30" s="161"/>
      <c r="T30" s="161"/>
      <c r="U30" s="161"/>
    </row>
    <row r="31" spans="1:35" ht="26.25" customHeight="1" thickBot="1">
      <c r="C31" s="43"/>
      <c r="D31" s="43"/>
      <c r="E31" s="196" t="s">
        <v>99</v>
      </c>
      <c r="F31" s="197"/>
      <c r="G31" s="43"/>
      <c r="H31" s="43"/>
      <c r="L31" s="210"/>
      <c r="M31" s="161"/>
      <c r="N31" s="161"/>
      <c r="O31" s="161"/>
      <c r="P31" s="161"/>
      <c r="Q31" s="161"/>
      <c r="R31" s="161"/>
      <c r="S31" s="161"/>
      <c r="T31" s="161"/>
      <c r="U31" s="161"/>
    </row>
    <row r="32" spans="1:35" ht="14.25" customHeight="1" thickBot="1">
      <c r="C32" s="43"/>
      <c r="D32" s="43"/>
      <c r="E32" s="43"/>
      <c r="F32" s="43"/>
      <c r="G32" s="43"/>
      <c r="H32" s="43"/>
      <c r="L32" s="210"/>
      <c r="M32" s="161"/>
      <c r="N32" s="161"/>
      <c r="O32" s="161"/>
      <c r="P32" s="161"/>
      <c r="Q32" s="161"/>
      <c r="R32" s="161"/>
      <c r="S32" s="161"/>
      <c r="T32" s="161"/>
      <c r="U32" s="161"/>
    </row>
    <row r="33" spans="3:21" ht="66.75" customHeight="1" thickBot="1">
      <c r="C33" s="95" t="s">
        <v>2</v>
      </c>
      <c r="D33" s="96" t="s">
        <v>3</v>
      </c>
      <c r="E33" s="96" t="s">
        <v>4</v>
      </c>
      <c r="F33" s="96" t="s">
        <v>24</v>
      </c>
      <c r="G33" s="96" t="s">
        <v>98</v>
      </c>
      <c r="H33" s="118" t="s">
        <v>97</v>
      </c>
      <c r="I33" s="96" t="s">
        <v>61</v>
      </c>
      <c r="J33" s="97" t="s">
        <v>83</v>
      </c>
      <c r="L33" s="210"/>
      <c r="M33" s="161"/>
      <c r="N33" s="161"/>
      <c r="O33" s="161"/>
      <c r="P33" s="161"/>
      <c r="Q33" s="161"/>
      <c r="R33" s="161"/>
      <c r="S33" s="161"/>
      <c r="T33" s="161"/>
      <c r="U33" s="161"/>
    </row>
    <row r="34" spans="3:21" ht="62.25" customHeight="1">
      <c r="C34" s="92" t="s">
        <v>11</v>
      </c>
      <c r="D34" s="93" t="s">
        <v>10</v>
      </c>
      <c r="E34" s="94">
        <v>2388396.2200000002</v>
      </c>
      <c r="F34" s="110" t="s">
        <v>104</v>
      </c>
      <c r="G34" s="72">
        <v>1.0159378299999999</v>
      </c>
      <c r="H34" s="72">
        <v>1.0160874200000001</v>
      </c>
      <c r="I34" s="105">
        <v>2.5999999999999999E-3</v>
      </c>
      <c r="J34" s="106">
        <v>220.95999999999995</v>
      </c>
      <c r="L34" s="210"/>
      <c r="M34" s="161"/>
      <c r="N34" s="161"/>
      <c r="O34" s="161"/>
      <c r="P34" s="161"/>
      <c r="Q34" s="161"/>
      <c r="R34" s="161"/>
      <c r="S34" s="161"/>
      <c r="T34" s="161"/>
      <c r="U34" s="161"/>
    </row>
    <row r="35" spans="3:21" ht="62.25" customHeight="1">
      <c r="C35" s="46" t="s">
        <v>14</v>
      </c>
      <c r="D35" s="44" t="s">
        <v>13</v>
      </c>
      <c r="E35" s="63">
        <v>7595208.5800000001</v>
      </c>
      <c r="F35" s="111" t="s">
        <v>105</v>
      </c>
      <c r="G35" s="72">
        <v>1.0177054957</v>
      </c>
      <c r="H35" s="72">
        <v>1.0177054957</v>
      </c>
      <c r="I35" s="103">
        <v>2.5000000000000001E-3</v>
      </c>
      <c r="J35" s="91">
        <v>645.8900000000001</v>
      </c>
      <c r="L35" s="210"/>
      <c r="M35" s="161"/>
      <c r="N35" s="161"/>
      <c r="O35" s="161"/>
      <c r="P35" s="161"/>
      <c r="Q35" s="161"/>
      <c r="R35" s="161"/>
      <c r="S35" s="161"/>
      <c r="T35" s="161"/>
      <c r="U35" s="161"/>
    </row>
    <row r="36" spans="3:21" ht="62.25" customHeight="1">
      <c r="L36" s="210"/>
      <c r="M36" s="161"/>
      <c r="N36" s="161"/>
      <c r="O36" s="161"/>
      <c r="P36" s="161"/>
      <c r="Q36" s="161"/>
      <c r="R36" s="161"/>
      <c r="S36" s="161"/>
      <c r="T36" s="161"/>
      <c r="U36" s="161"/>
    </row>
    <row r="37" spans="3:21" ht="62.25" customHeight="1">
      <c r="L37" s="210"/>
      <c r="M37" s="161"/>
      <c r="N37" s="161"/>
      <c r="O37" s="161"/>
      <c r="P37" s="161"/>
      <c r="Q37" s="161"/>
      <c r="R37" s="161"/>
      <c r="S37" s="161"/>
      <c r="T37" s="161"/>
      <c r="U37" s="161"/>
    </row>
    <row r="38" spans="3:21" ht="62.25" customHeight="1"/>
    <row r="39" spans="3:21" ht="62.25" hidden="1" customHeight="1"/>
    <row r="40" spans="3:21" ht="62.25" hidden="1" customHeight="1"/>
    <row r="41" spans="3:21" ht="62.25" hidden="1" customHeight="1"/>
    <row r="42" spans="3:21" ht="62.25" hidden="1" customHeight="1"/>
    <row r="43" spans="3:21" ht="62.25" hidden="1" customHeight="1"/>
    <row r="44" spans="3:21" ht="62.25" hidden="1" customHeight="1"/>
    <row r="45" spans="3:21" ht="62.25" hidden="1" customHeight="1"/>
    <row r="46" spans="3:21" ht="62.25" hidden="1" customHeight="1"/>
  </sheetData>
  <sheetProtection password="D8F4" sheet="1" objects="1" scenarios="1" sort="0" autoFilter="0"/>
  <protectedRanges>
    <protectedRange password="D8F4" sqref="M7:M12 N7:O10" name="Rango2"/>
    <protectedRange password="D8F4" sqref="AC14:AE22" name="Rango1"/>
  </protectedRanges>
  <mergeCells count="2">
    <mergeCell ref="E31:F31"/>
    <mergeCell ref="E3:F5"/>
  </mergeCells>
  <conditionalFormatting sqref="O8:O10">
    <cfRule type="expression" dxfId="3" priority="1">
      <formula>$AA$8="%"</formula>
    </cfRule>
    <cfRule type="expression" dxfId="2" priority="2">
      <formula>$AA$9="$"</formula>
    </cfRule>
  </conditionalFormatting>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dimension ref="A1:I27"/>
  <sheetViews>
    <sheetView showGridLines="0" workbookViewId="0">
      <selection activeCell="E14" sqref="E14"/>
    </sheetView>
  </sheetViews>
  <sheetFormatPr baseColWidth="10" defaultColWidth="0" defaultRowHeight="12.75" zeroHeight="1"/>
  <cols>
    <col min="1" max="1" width="16.28515625" style="16" customWidth="1"/>
    <col min="2" max="2" width="11.42578125" style="16" customWidth="1"/>
    <col min="3" max="3" width="54.5703125" style="16" customWidth="1"/>
    <col min="4" max="4" width="11.42578125" style="16" customWidth="1"/>
    <col min="5" max="5" width="12.42578125" style="16" customWidth="1"/>
    <col min="6" max="6" width="13.28515625" style="16" customWidth="1"/>
    <col min="7" max="7" width="11.42578125" style="16" customWidth="1"/>
    <col min="8" max="9" width="0" style="16" hidden="1" customWidth="1"/>
    <col min="10" max="16384" width="11.42578125" style="16" hidden="1"/>
  </cols>
  <sheetData>
    <row r="1" spans="1:9">
      <c r="C1" s="17"/>
    </row>
    <row r="2" spans="1:9">
      <c r="A2" s="18"/>
    </row>
    <row r="3" spans="1:9" ht="13.5" thickBot="1">
      <c r="I3" s="17"/>
    </row>
    <row r="4" spans="1:9" ht="13.5" thickBot="1">
      <c r="C4" s="19" t="s">
        <v>15</v>
      </c>
      <c r="D4" s="20"/>
      <c r="E4" s="20"/>
      <c r="I4" s="17"/>
    </row>
    <row r="5" spans="1:9" ht="13.5" thickBot="1">
      <c r="C5" s="21"/>
    </row>
    <row r="6" spans="1:9" ht="77.25" customHeight="1" thickBot="1">
      <c r="C6" s="50" t="s">
        <v>75</v>
      </c>
      <c r="D6" s="22"/>
      <c r="E6" s="22"/>
      <c r="G6" s="21"/>
    </row>
    <row r="7" spans="1:9" ht="13.5" thickBot="1">
      <c r="C7" s="51"/>
    </row>
    <row r="8" spans="1:9" ht="39" thickBot="1">
      <c r="C8" s="50" t="s">
        <v>81</v>
      </c>
    </row>
    <row r="9" spans="1:9" ht="13.5" thickBot="1">
      <c r="C9" s="52"/>
    </row>
    <row r="10" spans="1:9" ht="90" thickBot="1">
      <c r="C10" s="50" t="s">
        <v>76</v>
      </c>
    </row>
    <row r="11" spans="1:9" ht="13.5" thickBot="1">
      <c r="C11" s="53"/>
    </row>
    <row r="12" spans="1:9" ht="39" thickBot="1">
      <c r="C12" s="54" t="s">
        <v>94</v>
      </c>
    </row>
    <row r="13" spans="1:9" ht="13.5" thickBot="1">
      <c r="C13" s="53"/>
    </row>
    <row r="14" spans="1:9" ht="64.5" thickBot="1">
      <c r="C14" s="54" t="s">
        <v>95</v>
      </c>
    </row>
    <row r="15" spans="1:9" ht="13.5" thickBot="1">
      <c r="C15" s="22"/>
    </row>
    <row r="16" spans="1:9" ht="32.25" customHeight="1" thickBot="1">
      <c r="C16" s="23" t="s">
        <v>16</v>
      </c>
      <c r="D16" s="203" t="s">
        <v>23</v>
      </c>
      <c r="E16" s="204"/>
      <c r="F16" s="205"/>
    </row>
    <row r="17" spans="3:6" ht="39.75" customHeight="1" thickBot="1">
      <c r="C17" s="25" t="s">
        <v>7</v>
      </c>
      <c r="D17" s="200" t="s">
        <v>19</v>
      </c>
      <c r="E17" s="201"/>
      <c r="F17" s="202"/>
    </row>
    <row r="18" spans="3:6" ht="30.75" customHeight="1" thickBot="1">
      <c r="C18" s="25" t="s">
        <v>9</v>
      </c>
      <c r="D18" s="200" t="s">
        <v>20</v>
      </c>
      <c r="E18" s="201"/>
      <c r="F18" s="202"/>
    </row>
    <row r="19" spans="3:6" ht="26.25" thickBot="1">
      <c r="C19" s="25" t="s">
        <v>11</v>
      </c>
      <c r="D19" s="200" t="s">
        <v>20</v>
      </c>
      <c r="E19" s="201"/>
      <c r="F19" s="202"/>
    </row>
    <row r="20" spans="3:6" ht="30" customHeight="1" thickBot="1">
      <c r="C20" s="25" t="s">
        <v>12</v>
      </c>
      <c r="D20" s="200" t="s">
        <v>21</v>
      </c>
      <c r="E20" s="201"/>
      <c r="F20" s="202"/>
    </row>
    <row r="21" spans="3:6" ht="13.5" thickBot="1">
      <c r="C21" s="25" t="s">
        <v>14</v>
      </c>
      <c r="D21" s="200" t="s">
        <v>21</v>
      </c>
      <c r="E21" s="201"/>
      <c r="F21" s="202"/>
    </row>
    <row r="22" spans="3:6"/>
    <row r="23" spans="3:6" ht="25.5">
      <c r="C23" s="24" t="s">
        <v>22</v>
      </c>
    </row>
    <row r="24" spans="3:6"/>
    <row r="25" spans="3:6"/>
    <row r="26" spans="3:6"/>
    <row r="27" spans="3:6"/>
  </sheetData>
  <sheetProtection password="D8F4" sheet="1" objects="1" scenarios="1"/>
  <mergeCells count="6">
    <mergeCell ref="D20:F20"/>
    <mergeCell ref="D21:F21"/>
    <mergeCell ref="D16:F16"/>
    <mergeCell ref="D17:F17"/>
    <mergeCell ref="D18:F18"/>
    <mergeCell ref="D19:F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1:S35"/>
  <sheetViews>
    <sheetView showGridLines="0" zoomScale="70" zoomScaleNormal="70" workbookViewId="0">
      <pane xSplit="3" ySplit="1" topLeftCell="D8" activePane="bottomRight" state="frozen"/>
      <selection pane="topRight" activeCell="B1" sqref="B1"/>
      <selection pane="bottomLeft" activeCell="A2" sqref="A2"/>
      <selection pane="bottomRight" activeCell="A24" sqref="A24"/>
    </sheetView>
  </sheetViews>
  <sheetFormatPr baseColWidth="10" defaultColWidth="11.42578125" defaultRowHeight="15"/>
  <cols>
    <col min="1" max="2" width="11.42578125" style="1" customWidth="1"/>
    <col min="3" max="8" width="11.42578125" customWidth="1"/>
    <col min="9" max="9" width="14.28515625" customWidth="1"/>
    <col min="10" max="11" width="11.42578125" customWidth="1"/>
    <col min="12" max="13" width="11.42578125" style="1" customWidth="1"/>
    <col min="14" max="14" width="11.42578125" style="9" customWidth="1"/>
    <col min="15" max="15" width="11.42578125" style="26" customWidth="1"/>
    <col min="16" max="18" width="11.42578125" customWidth="1"/>
    <col min="19" max="19" width="26.7109375" customWidth="1"/>
    <col min="20" max="24" width="11.42578125" customWidth="1"/>
  </cols>
  <sheetData>
    <row r="1" spans="2:19" s="1" customFormat="1">
      <c r="N1" s="9"/>
      <c r="O1" s="26"/>
    </row>
    <row r="2" spans="2:19" ht="15.75" thickBot="1"/>
    <row r="3" spans="2:19" ht="15.75">
      <c r="F3" s="206" t="s">
        <v>17</v>
      </c>
      <c r="G3" s="207"/>
      <c r="H3" s="207"/>
      <c r="I3" s="208"/>
      <c r="P3" s="206" t="s">
        <v>18</v>
      </c>
      <c r="Q3" s="207"/>
      <c r="R3" s="207"/>
      <c r="S3" s="208"/>
    </row>
    <row r="4" spans="2:19" ht="16.5" thickBot="1">
      <c r="F4" s="7" t="s">
        <v>92</v>
      </c>
      <c r="G4" s="8"/>
      <c r="H4" s="8"/>
      <c r="I4" s="6"/>
      <c r="P4" s="7" t="s">
        <v>92</v>
      </c>
      <c r="Q4" s="10"/>
      <c r="R4" s="10"/>
      <c r="S4" s="5"/>
    </row>
    <row r="13" spans="2:19">
      <c r="B13" s="11"/>
    </row>
    <row r="31" spans="13:14" s="75" customFormat="1">
      <c r="N31" s="76"/>
    </row>
    <row r="32" spans="13:14">
      <c r="M32" s="77"/>
      <c r="N32" s="26"/>
    </row>
    <row r="33" spans="13:14">
      <c r="M33" s="78"/>
      <c r="N33" s="26"/>
    </row>
    <row r="34" spans="13:14">
      <c r="M34" s="78"/>
      <c r="N34" s="26"/>
    </row>
    <row r="35" spans="13:14" s="26" customFormat="1">
      <c r="M35" s="78"/>
    </row>
  </sheetData>
  <sheetProtection password="D8F4" sheet="1" objects="1" scenarios="1"/>
  <mergeCells count="2">
    <mergeCell ref="F3:I3"/>
    <mergeCell ref="P3:S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5:N33"/>
  <sheetViews>
    <sheetView zoomScale="55" zoomScaleNormal="55" workbookViewId="0">
      <selection activeCell="C24" sqref="C24"/>
    </sheetView>
  </sheetViews>
  <sheetFormatPr baseColWidth="10" defaultColWidth="11.42578125" defaultRowHeight="15"/>
  <cols>
    <col min="2" max="2" width="21.140625" customWidth="1"/>
    <col min="3" max="3" width="28.5703125" bestFit="1" customWidth="1"/>
    <col min="4" max="4" width="16.85546875" customWidth="1"/>
    <col min="5" max="5" width="15.7109375" customWidth="1"/>
    <col min="6" max="6" width="18.5703125" customWidth="1"/>
    <col min="7" max="7" width="19.140625" customWidth="1"/>
  </cols>
  <sheetData>
    <row r="5" spans="2:8" ht="15.75" thickBot="1"/>
    <row r="6" spans="2:8" ht="45">
      <c r="B6" s="3" t="s">
        <v>2</v>
      </c>
      <c r="C6" s="4" t="s">
        <v>3</v>
      </c>
      <c r="D6" s="4" t="s">
        <v>4</v>
      </c>
      <c r="E6" s="12" t="s">
        <v>24</v>
      </c>
      <c r="F6" s="4" t="s">
        <v>5</v>
      </c>
      <c r="G6" s="29" t="s">
        <v>6</v>
      </c>
    </row>
    <row r="7" spans="2:8" ht="60">
      <c r="B7" s="2" t="s">
        <v>11</v>
      </c>
      <c r="C7" s="2" t="s">
        <v>10</v>
      </c>
      <c r="D7" s="28">
        <v>2020279.24</v>
      </c>
      <c r="E7" s="14">
        <v>5.4519417605449316E-2</v>
      </c>
      <c r="F7" s="15">
        <v>1.0077141199999999</v>
      </c>
      <c r="G7" s="13">
        <v>14.39</v>
      </c>
    </row>
    <row r="8" spans="2:8" ht="45">
      <c r="B8" s="2" t="s">
        <v>9</v>
      </c>
      <c r="C8" s="2" t="s">
        <v>10</v>
      </c>
      <c r="D8" s="28">
        <v>1691724.63</v>
      </c>
      <c r="E8" s="14">
        <v>3.7940401943308499E-2</v>
      </c>
      <c r="F8" s="15">
        <v>1.01384349</v>
      </c>
      <c r="G8" s="13">
        <v>53.28</v>
      </c>
    </row>
    <row r="9" spans="2:8" ht="45">
      <c r="B9" s="2" t="s">
        <v>7</v>
      </c>
      <c r="C9" s="2" t="s">
        <v>8</v>
      </c>
      <c r="D9" s="27">
        <v>3554866.19</v>
      </c>
      <c r="E9" s="14">
        <v>2.1523145443608005E-2</v>
      </c>
      <c r="F9" s="15">
        <v>1.0093880789</v>
      </c>
      <c r="G9" s="13">
        <v>121.72</v>
      </c>
    </row>
    <row r="10" spans="2:8" ht="45">
      <c r="B10" s="2" t="s">
        <v>12</v>
      </c>
      <c r="C10" s="2" t="s">
        <v>13</v>
      </c>
      <c r="D10" s="28">
        <v>35838978.18</v>
      </c>
      <c r="E10" s="14">
        <v>3.4099682072492365E-2</v>
      </c>
      <c r="F10" s="15">
        <v>1.0585942359</v>
      </c>
      <c r="G10" s="13">
        <v>1207.6400000000001</v>
      </c>
    </row>
    <row r="11" spans="2:8" ht="45">
      <c r="B11" s="2" t="s">
        <v>14</v>
      </c>
      <c r="C11" s="2" t="s">
        <v>13</v>
      </c>
      <c r="D11" s="28">
        <v>5594795.5899999999</v>
      </c>
      <c r="E11" s="14">
        <v>5.3276417177319235E-2</v>
      </c>
      <c r="F11" s="15">
        <v>1.0097027521999999</v>
      </c>
      <c r="G11" s="13">
        <v>38.14</v>
      </c>
    </row>
    <row r="15" spans="2:8" ht="75">
      <c r="B15" s="32" t="s">
        <v>2</v>
      </c>
      <c r="C15" s="32" t="s">
        <v>11</v>
      </c>
      <c r="D15" s="32" t="s">
        <v>9</v>
      </c>
      <c r="E15" s="32" t="s">
        <v>7</v>
      </c>
      <c r="F15" s="32" t="s">
        <v>12</v>
      </c>
      <c r="G15" s="32" t="s">
        <v>14</v>
      </c>
      <c r="H15" s="31"/>
    </row>
    <row r="16" spans="2:8">
      <c r="B16" s="33" t="s">
        <v>4</v>
      </c>
      <c r="C16" s="28">
        <v>2020279.24</v>
      </c>
      <c r="D16" s="28">
        <v>1691724.63</v>
      </c>
      <c r="E16" s="28">
        <v>3554866.19</v>
      </c>
      <c r="F16" s="28">
        <v>35838978.18</v>
      </c>
      <c r="G16" s="28">
        <v>5594795.5899999999</v>
      </c>
    </row>
    <row r="17" spans="2:14" ht="30">
      <c r="B17" s="33" t="s">
        <v>24</v>
      </c>
      <c r="C17" s="14">
        <v>5.4519417605449316E-2</v>
      </c>
      <c r="D17" s="14">
        <v>3.7940401943308499E-2</v>
      </c>
      <c r="E17" s="14">
        <v>2.1523145443608005E-2</v>
      </c>
      <c r="F17" s="14">
        <v>3.4099682072492365E-2</v>
      </c>
      <c r="G17" s="14">
        <v>5.3276417177319235E-2</v>
      </c>
      <c r="M17" s="1" t="s">
        <v>37</v>
      </c>
      <c r="N17" s="1" t="s">
        <v>38</v>
      </c>
    </row>
    <row r="18" spans="2:14">
      <c r="B18" s="33" t="s">
        <v>5</v>
      </c>
      <c r="C18" s="15">
        <v>1.0077141199999999</v>
      </c>
      <c r="D18" s="15">
        <v>1.01384349</v>
      </c>
      <c r="E18" s="15">
        <v>1.0093880789</v>
      </c>
      <c r="F18" s="15">
        <v>1.0585942359</v>
      </c>
      <c r="G18" s="15">
        <v>1.0097027521999999</v>
      </c>
      <c r="L18">
        <v>1</v>
      </c>
    </row>
    <row r="19" spans="2:14" ht="30">
      <c r="B19" s="33" t="s">
        <v>6</v>
      </c>
      <c r="C19" s="13">
        <v>14.39</v>
      </c>
      <c r="D19" s="13">
        <v>53.28</v>
      </c>
      <c r="E19" s="13">
        <v>121.72</v>
      </c>
      <c r="F19" s="13">
        <v>1207.6400000000001</v>
      </c>
      <c r="G19" s="13">
        <v>38.14</v>
      </c>
      <c r="L19">
        <v>2</v>
      </c>
    </row>
    <row r="20" spans="2:14">
      <c r="L20">
        <v>3</v>
      </c>
    </row>
    <row r="21" spans="2:14">
      <c r="L21">
        <v>4</v>
      </c>
    </row>
    <row r="22" spans="2:14">
      <c r="B22">
        <v>1</v>
      </c>
      <c r="L22">
        <v>5</v>
      </c>
    </row>
    <row r="24" spans="2:14">
      <c r="B24" s="30" t="str">
        <f>INDEX(B16:B19,B22)</f>
        <v xml:space="preserve">Patrimonio </v>
      </c>
      <c r="C24" s="30">
        <f>INDEX(C16:C19,$B$22)</f>
        <v>2020279.24</v>
      </c>
      <c r="D24" s="30">
        <f t="shared" ref="D24:G24" si="0">INDEX(D16:D19,$B$22)</f>
        <v>1691724.63</v>
      </c>
      <c r="E24" s="30">
        <f t="shared" si="0"/>
        <v>3554866.19</v>
      </c>
      <c r="F24" s="30">
        <f t="shared" si="0"/>
        <v>35838978.18</v>
      </c>
      <c r="G24" s="30">
        <f t="shared" si="0"/>
        <v>5594795.5899999999</v>
      </c>
    </row>
    <row r="25" spans="2:14">
      <c r="B25" s="30"/>
    </row>
    <row r="26" spans="2:14">
      <c r="B26" s="30"/>
    </row>
    <row r="27" spans="2:14">
      <c r="B27" s="30"/>
      <c r="C27" s="1" t="s">
        <v>32</v>
      </c>
    </row>
    <row r="28" spans="2:14">
      <c r="B28" s="30"/>
    </row>
    <row r="29" spans="2:14">
      <c r="B29" s="30"/>
    </row>
    <row r="33" spans="4:7">
      <c r="D33" s="1"/>
      <c r="E33" s="1"/>
      <c r="F33" s="1"/>
      <c r="G33" s="1"/>
    </row>
  </sheetData>
  <sheetProtection selectLockedCells="1" selectUnlockedCells="1"/>
  <sortState ref="B24:G24">
    <sortCondition descending="1" ref="B24"/>
  </sortState>
  <dataValidations count="1">
    <dataValidation type="list" allowBlank="1" showInputMessage="1" showErrorMessage="1" sqref="C32">
      <formula1>$B$16:$B$19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H5:H12"/>
  <sheetViews>
    <sheetView workbookViewId="0">
      <selection activeCell="N6" sqref="N6"/>
    </sheetView>
  </sheetViews>
  <sheetFormatPr baseColWidth="10" defaultColWidth="11.42578125" defaultRowHeight="15"/>
  <sheetData>
    <row r="5" spans="8:8">
      <c r="H5" s="1" t="s">
        <v>51</v>
      </c>
    </row>
    <row r="6" spans="8:8">
      <c r="H6" s="1" t="s">
        <v>52</v>
      </c>
    </row>
    <row r="7" spans="8:8">
      <c r="H7" s="1" t="s">
        <v>53</v>
      </c>
    </row>
    <row r="8" spans="8:8">
      <c r="H8" s="1" t="s">
        <v>54</v>
      </c>
    </row>
    <row r="9" spans="8:8">
      <c r="H9" s="1"/>
    </row>
    <row r="10" spans="8:8">
      <c r="H10" s="1" t="s">
        <v>55</v>
      </c>
    </row>
    <row r="11" spans="8:8">
      <c r="H11" s="1" t="s">
        <v>56</v>
      </c>
    </row>
    <row r="12" spans="8:8">
      <c r="H12" s="1" t="s">
        <v>57</v>
      </c>
    </row>
  </sheetData>
  <protectedRanges>
    <protectedRange sqref="A1:G32" name="Rango1"/>
  </protectedRange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I1:K12"/>
  <sheetViews>
    <sheetView zoomScaleNormal="100" workbookViewId="0">
      <selection activeCell="I4" sqref="I4"/>
    </sheetView>
  </sheetViews>
  <sheetFormatPr baseColWidth="10" defaultColWidth="11.42578125" defaultRowHeight="15"/>
  <sheetData>
    <row r="1" spans="9:11">
      <c r="I1" s="26"/>
      <c r="J1" s="26"/>
      <c r="K1" s="26"/>
    </row>
    <row r="2" spans="9:11">
      <c r="I2" s="26"/>
      <c r="J2" s="26"/>
      <c r="K2" s="26"/>
    </row>
    <row r="5" spans="9:11">
      <c r="K5" t="s">
        <v>51</v>
      </c>
    </row>
    <row r="6" spans="9:11">
      <c r="K6" t="s">
        <v>52</v>
      </c>
    </row>
    <row r="7" spans="9:11">
      <c r="K7" t="s">
        <v>53</v>
      </c>
    </row>
    <row r="8" spans="9:11">
      <c r="K8" t="s">
        <v>54</v>
      </c>
    </row>
    <row r="10" spans="9:11">
      <c r="K10" t="s">
        <v>55</v>
      </c>
    </row>
    <row r="11" spans="9:11">
      <c r="K11" t="s">
        <v>56</v>
      </c>
    </row>
    <row r="12" spans="9:11">
      <c r="K12" t="s">
        <v>57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índice</vt:lpstr>
      <vt:lpstr>Fdos Corto Plazo</vt:lpstr>
      <vt:lpstr>Fdos Mediano Plazo2.1</vt:lpstr>
      <vt:lpstr>Fdos Mediano Plazo </vt:lpstr>
      <vt:lpstr>Definiciones</vt:lpstr>
      <vt:lpstr>Gráficos</vt:lpstr>
      <vt:lpstr>Hoja2</vt:lpstr>
      <vt:lpstr>Hoja6</vt:lpstr>
      <vt:lpstr>Hoja3</vt:lpstr>
      <vt:lpstr>vc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eiperez</dc:creator>
  <cp:lastModifiedBy>eiperez</cp:lastModifiedBy>
  <dcterms:created xsi:type="dcterms:W3CDTF">2018-06-19T22:10:55Z</dcterms:created>
  <dcterms:modified xsi:type="dcterms:W3CDTF">2018-08-15T18:03:33Z</dcterms:modified>
</cp:coreProperties>
</file>