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10. OCTUBRE\"/>
    </mc:Choice>
  </mc:AlternateContent>
  <bookViews>
    <workbookView xWindow="0" yWindow="0" windowWidth="20490" windowHeight="58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<sst xmlns="http://schemas.openxmlformats.org/spreadsheetml/2006/main" count="217" uniqueCount="105">
  <si>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</si>
  <si>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</si>
  <si>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</si>
  <si>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</si>
  <si>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</si>
  <si>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</si>
  <si>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</si>
  <si>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</si>
  <si>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</si>
  <si>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</si>
  <si>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</si>
  <si>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</si>
  <si>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</si>
  <si>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</si>
  <si>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</si>
  <si>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</si>
  <si>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</si>
  <si>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</si>
  <si>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</si>
  <si>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</si>
  <si>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</si>
  <si>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</si>
  <si>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</si>
  <si>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</si>
  <si>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</si>
  <si>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</si>
  <si>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</si>
  <si>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</si>
  <si>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</si>
  <si>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</si>
  <si>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</si>
  <si>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</si>
  <si>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</si>
  <si>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</si>
  <si>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</si>
  <si>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</si>
  <si>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</si>
  <si>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</si>
  <si>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</si>
  <si>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</si>
  <si>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</si>
  <si>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</si>
  <si>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</si>
  <si>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</si>
  <si>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</si>
  <si>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</si>
  <si>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</si>
  <si>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</si>
  <si>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</si>
  <si>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</si>
  <si>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</si>
  <si>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</si>
  <si>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</si>
  <si>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</si>
  <si>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</si>
  <si>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</si>
  <si>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</si>
  <si>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</si>
  <si>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</si>
  <si>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</si>
  <si>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</si>
  <si>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</si>
  <si>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</si>
  <si>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</si>
  <si>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</si>
  <si>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</si>
  <si>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</si>
  <si>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</si>
  <si>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</si>
  <si>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</si>
  <si>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</si>
  <si>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</si>
  <si>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</si>
  <si>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</si>
  <si>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</si>
  <si>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</si>
  <si>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</si>
  <si>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</si>
  <si>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</si>
  <si>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</si>
  <si>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</si>
  <si>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</si>
  <si>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</si>
  <si>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</si>
  <si>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</si>
  <si>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</si>
  <si>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</si>
  <si>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</si>
  <si>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</si>
  <si>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</si>
  <si>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</si>
  <si>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</si>
  <si>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</si>
  <si>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</si>
  <si>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</si>
  <si>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</si>
  <si>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</si>
  <si>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</si>
  <si>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</si>
  <si>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</si>
  <si>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</si>
  <si>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</si>
  <si>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</si>
  <si>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</si>
  <si>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19/10/2020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</si>
</sst>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18" fillId="0" borderId="0" xfId="0" applyFont="1" applyAlignment="1">
      <alignment horizontal="center"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172" fontId="11" fillId="0" borderId="0" xfId="3" applyNumberFormat="1" applyFont="1" applyFill="1" applyBorder="1" applyAlignment="1">
      <alignment horizontal="center" vertical="center"/>
    </xf>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173" fontId="11" fillId="0" borderId="0" xfId="2" applyNumberFormat="1"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0" fontId="26" fillId="0" borderId="0" xfId="0" applyFont="1" applyFill="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170" fontId="11" fillId="0" borderId="15" xfId="4" applyNumberFormat="1" applyFont="1" applyFill="1" applyBorder="1" applyAlignment="1">
      <alignment horizontal="center"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Banagrícola</c:v>
                </c:pt>
                <c:pt idx="1">
                  <c:v>Fondo Abierto Rentable de Corto Plazo SGB</c:v>
                </c:pt>
                <c:pt idx="2">
                  <c:v>Fondo Abierto Atlántida Corto Plazo</c:v>
                </c:pt>
              </c:strCache>
            </c:strRef>
          </c:cat>
          <c:val>
            <c:numRef>
              <c:f>'Fdos Corto Plazo'!$O$8:$O$10</c:f>
              <c:numCache>
                <c:formatCode>0.00</c:formatCode>
                <c:ptCount val="3"/>
                <c:pt idx="0">
                  <c:v>63057423.100000001</c:v>
                </c:pt>
                <c:pt idx="1">
                  <c:v>56037539.57</c:v>
                </c:pt>
                <c:pt idx="2">
                  <c:v>10140277.4</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19/10/2020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3.3364638098271726</c:v>
                </c:pt>
                <c:pt idx="1">
                  <c:v>2.7841058977731148</c:v>
                </c:pt>
                <c:pt idx="2">
                  <c:v>3.1601936058003544</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5.3417765842224396</c:v>
                </c:pt>
                <c:pt idx="1">
                  <c:v>4.0624961941135407</c:v>
                </c:pt>
                <c:pt idx="2">
                  <c:v>4.6776999999999997</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2.9905208992713974</c:v>
                </c:pt>
                <c:pt idx="1">
                  <c:v>2.9905208992713974</c:v>
                </c:pt>
                <c:pt idx="2">
                  <c:v>2.9905208992713974</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15259312.92</c:v>
                </c:pt>
                <c:pt idx="1">
                  <c:v>9693655.7400000002</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19/10/2020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5.5173321355380445</c:v>
                </c:pt>
                <c:pt idx="1">
                  <c:v>5.2788483824788512</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6.7183578429695716</c:v>
                </c:pt>
                <c:pt idx="1">
                  <c:v>5.5528000000000004</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5.3714938481642545</c:v>
                </c:pt>
                <c:pt idx="1">
                  <c:v>5.3714938481642545</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Banagrícola</c:v>
                </c:pt>
                <c:pt idx="1">
                  <c:v>Fondo Abierto Rentable de Corto Plazo SGB</c:v>
                </c:pt>
                <c:pt idx="2">
                  <c:v>Fondo Abierto Atlántida Corto Plazo</c:v>
                </c:pt>
              </c:strCache>
            </c:strRef>
          </c:cat>
          <c:val>
            <c:numRef>
              <c:f>'Fdos Corto Plazo'!$O$8:$O$10</c:f>
              <c:numCache>
                <c:formatCode>0.00</c:formatCode>
                <c:ptCount val="3"/>
                <c:pt idx="0">
                  <c:v>63057423.100000001</c:v>
                </c:pt>
                <c:pt idx="1">
                  <c:v>56037539.57</c:v>
                </c:pt>
                <c:pt idx="2">
                  <c:v>10140277.4</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3.3364638098271726</c:v>
                </c:pt>
                <c:pt idx="2">
                  <c:v>2.7841058977731148</c:v>
                </c:pt>
                <c:pt idx="3">
                  <c:v>3.1601936058003544</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5.3417765842224396</c:v>
                </c:pt>
                <c:pt idx="2">
                  <c:v>4.0624961941135407</c:v>
                </c:pt>
                <c:pt idx="3">
                  <c:v>4.6776999999999997</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3</xdr:col>
      <xdr:colOff>100851</xdr:colOff>
      <xdr:row>34</xdr:row>
      <xdr:rowOff>44824</xdr:rowOff>
    </xdr:from>
    <xdr:to>
      <xdr:col>12</xdr:col>
      <xdr:colOff>634251</xdr:colOff>
      <xdr:row>51</xdr:row>
      <xdr:rowOff>111499</xdr:rowOff>
    </xdr:to>
    <xdr:pic>
      <xdr:nvPicPr>
        <xdr:cNvPr id="10" name="Imagen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851" y="730623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403412</xdr:colOff>
      <xdr:row>6</xdr:row>
      <xdr:rowOff>33618</xdr:rowOff>
    </xdr:from>
    <xdr:to>
      <xdr:col>12</xdr:col>
      <xdr:colOff>412937</xdr:colOff>
      <xdr:row>22</xdr:row>
      <xdr:rowOff>147917</xdr:rowOff>
    </xdr:to>
    <xdr:pic>
      <xdr:nvPicPr>
        <xdr:cNvPr id="11" name="Imagen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412" y="1333500"/>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694765</xdr:colOff>
      <xdr:row>6</xdr:row>
      <xdr:rowOff>22412</xdr:rowOff>
    </xdr:from>
    <xdr:to>
      <xdr:col>21</xdr:col>
      <xdr:colOff>370915</xdr:colOff>
      <xdr:row>23</xdr:row>
      <xdr:rowOff>146237</xdr:rowOff>
    </xdr:to>
    <xdr:pic>
      <xdr:nvPicPr>
        <xdr:cNvPr id="12" name="Imagen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97236" y="1322294"/>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123264</xdr:colOff>
      <xdr:row>33</xdr:row>
      <xdr:rowOff>0</xdr:rowOff>
    </xdr:from>
    <xdr:to>
      <xdr:col>21</xdr:col>
      <xdr:colOff>542364</xdr:colOff>
      <xdr:row>50</xdr:row>
      <xdr:rowOff>123825</xdr:rowOff>
    </xdr:to>
    <xdr:pic>
      <xdr:nvPicPr>
        <xdr:cNvPr id="13" name="Imagen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87735" y="704850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4"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155" t="s">
        <v>25</v>
      </c>
      <c r="E5" s="155"/>
      <c r="F5" s="155"/>
      <c r="G5" s="155"/>
      <c r="H5" s="155"/>
      <c r="I5" s="155"/>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rezrSDB/WX0pt2tmTWecH8LrA2WDVP4ZHAWS3OCgbP21rfxORG0M1lzj2ycG5yhtCLbMXy4xuH3lCT3ui1nyng==" saltValue="4VgX7YwdLvwFNWGv4aKQQA=="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M1" sqref="M1:XFD32"/>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x14ac:dyDescent="0.3">
      <c r="A1" s="46"/>
      <c r="B1" s="47"/>
      <c r="C1" s="47"/>
      <c r="D1" s="47"/>
      <c r="E1" s="47"/>
      <c r="F1" s="47"/>
      <c r="G1" s="47"/>
      <c r="H1" s="47"/>
      <c r="I1" s="47"/>
      <c r="J1" s="47"/>
      <c r="K1" s="47"/>
      <c r="L1" s="48"/>
      <c r="M1" s="174"/>
      <c r="N1" s="174"/>
      <c r="O1" s="174"/>
      <c r="P1" s="174"/>
      <c r="Q1" s="174"/>
      <c r="R1" s="174"/>
      <c r="S1" s="174"/>
      <c r="T1" s="174"/>
      <c r="U1" s="174"/>
      <c r="V1" s="174"/>
    </row>
    <row r="2" spans="1:38" s="175" customFormat="1" ht="17.25" thickBot="1" x14ac:dyDescent="0.35">
      <c r="A2" s="50"/>
      <c r="B2" s="51"/>
      <c r="C2" s="51"/>
      <c r="D2" s="51"/>
      <c r="E2" s="51"/>
      <c r="F2" s="51"/>
      <c r="G2" s="51"/>
      <c r="H2" s="51"/>
      <c r="I2" s="51"/>
      <c r="J2" s="51"/>
      <c r="K2" s="51"/>
      <c r="L2" s="52"/>
      <c r="M2" s="174"/>
      <c r="N2" s="174"/>
      <c r="O2" s="174"/>
      <c r="P2" s="174"/>
      <c r="Q2" s="174"/>
      <c r="R2" s="174"/>
      <c r="S2" s="174"/>
      <c r="T2" s="176">
        <f>SUM(O8:O10)</f>
        <v>129235240.07000001</v>
      </c>
      <c r="U2" s="174">
        <f>Q14*(P14/T2)+Q15*(P15/T2)+Q16*(P16/T2)</f>
        <v>2.9905208992713974</v>
      </c>
      <c r="V2" s="174"/>
    </row>
    <row r="3" spans="1:38" s="175" customFormat="1" ht="18.75" customHeight="1" x14ac:dyDescent="0.3">
      <c r="A3" s="50"/>
      <c r="B3" s="51"/>
      <c r="C3" s="51"/>
      <c r="D3" s="51"/>
      <c r="E3" s="156" t="s">
        <v>0</v>
      </c>
      <c r="F3" s="157"/>
      <c r="G3" s="51"/>
      <c r="H3" s="51"/>
      <c r="I3" s="51"/>
      <c r="J3" s="51"/>
      <c r="K3" s="51"/>
      <c r="L3" s="52"/>
      <c r="M3" s="174"/>
      <c r="N3" s="174"/>
      <c r="O3" s="174"/>
      <c r="P3" s="174"/>
      <c r="Q3" s="174"/>
      <c r="R3" s="174"/>
      <c r="S3" s="174"/>
      <c r="T3" s="174"/>
      <c r="U3" s="174"/>
      <c r="V3" s="174"/>
    </row>
    <row r="4" spans="1:38" s="175" customFormat="1" ht="18.75" customHeight="1" x14ac:dyDescent="0.3">
      <c r="A4" s="50"/>
      <c r="B4" s="51"/>
      <c r="C4" s="51"/>
      <c r="D4" s="51"/>
      <c r="E4" s="129" t="s">
        <v>100</v>
      </c>
      <c r="F4" s="130">
        <f>H32</f>
        <v>44123</v>
      </c>
      <c r="G4" s="51"/>
      <c r="H4" s="51"/>
      <c r="I4" s="51"/>
      <c r="J4" s="51"/>
      <c r="K4" s="51"/>
      <c r="L4" s="52"/>
      <c r="M4" s="174"/>
      <c r="N4" s="174"/>
      <c r="O4" s="174"/>
      <c r="P4" s="174"/>
      <c r="Q4" s="174"/>
      <c r="R4" s="174"/>
      <c r="S4" s="174"/>
      <c r="T4" s="174"/>
      <c r="U4" s="174"/>
      <c r="V4" s="174"/>
    </row>
    <row r="5" spans="1:38" s="175" customFormat="1" ht="18.75" customHeight="1" thickBot="1" x14ac:dyDescent="0.35">
      <c r="A5" s="50"/>
      <c r="B5" s="51"/>
      <c r="C5" s="51"/>
      <c r="D5" s="51"/>
      <c r="E5" s="158" t="s">
        <v>101</v>
      </c>
      <c r="F5" s="159"/>
      <c r="G5" s="51"/>
      <c r="H5" s="51"/>
      <c r="I5" s="51"/>
      <c r="J5" s="51"/>
      <c r="K5" s="51"/>
      <c r="L5" s="52"/>
      <c r="M5" s="177"/>
      <c r="N5" s="177"/>
      <c r="O5" s="177"/>
      <c r="P5" s="177"/>
      <c r="Q5" s="177"/>
      <c r="R5" s="177"/>
      <c r="S5" s="177"/>
      <c r="T5" s="177"/>
      <c r="U5" s="177"/>
      <c r="V5" s="177"/>
    </row>
    <row r="6" spans="1:38" s="175" customFormat="1" x14ac:dyDescent="0.3">
      <c r="A6" s="50"/>
      <c r="B6" s="51"/>
      <c r="C6" s="51"/>
      <c r="D6" s="51"/>
      <c r="E6" s="51"/>
      <c r="F6" s="51"/>
      <c r="G6" s="51"/>
      <c r="H6" s="51"/>
      <c r="I6" s="51"/>
      <c r="J6" s="51"/>
      <c r="K6" s="51"/>
      <c r="L6" s="52"/>
      <c r="M6" s="177"/>
      <c r="N6" s="177"/>
      <c r="O6" s="177"/>
      <c r="P6" s="177"/>
      <c r="Q6" s="177"/>
      <c r="R6" s="177"/>
      <c r="S6" s="177"/>
      <c r="T6" s="177"/>
      <c r="U6" s="177"/>
      <c r="V6" s="177"/>
    </row>
    <row r="7" spans="1:38" s="175" customFormat="1" ht="49.5" customHeight="1" x14ac:dyDescent="0.3">
      <c r="A7" s="50"/>
      <c r="B7" s="51"/>
      <c r="C7" s="51"/>
      <c r="D7" s="51"/>
      <c r="E7" s="51"/>
      <c r="F7" s="51"/>
      <c r="G7" s="51"/>
      <c r="H7" s="51"/>
      <c r="I7" s="51"/>
      <c r="J7" s="51"/>
      <c r="K7" s="51"/>
      <c r="L7" s="52"/>
      <c r="M7" s="178"/>
      <c r="N7" s="178" t="s">
        <v>34</v>
      </c>
      <c r="O7" s="178" t="str">
        <f>+INDEX(P12:S12,AC14)</f>
        <v>Patrimonio (US$)</v>
      </c>
      <c r="P7" s="177"/>
      <c r="Q7" s="177"/>
      <c r="R7" s="177"/>
      <c r="S7" s="177"/>
      <c r="T7" s="179"/>
      <c r="U7" s="177"/>
      <c r="V7" s="177"/>
      <c r="AL7" s="180"/>
    </row>
    <row r="8" spans="1:38" s="175" customFormat="1" ht="34.5" customHeight="1" x14ac:dyDescent="0.3">
      <c r="A8" s="50"/>
      <c r="B8" s="51"/>
      <c r="C8" s="51"/>
      <c r="D8" s="51"/>
      <c r="E8" s="51"/>
      <c r="F8" s="51"/>
      <c r="G8" s="51"/>
      <c r="H8" s="51"/>
      <c r="I8" s="51"/>
      <c r="J8" s="51"/>
      <c r="K8" s="51"/>
      <c r="L8" s="52"/>
      <c r="M8" s="181">
        <v>1</v>
      </c>
      <c r="N8" s="182" t="str">
        <f>INDEX($AD$18:$AD$20,MATCH(M8,$AC$18:$AC$20,0))</f>
        <v>Fondo Abierto Banagrícola</v>
      </c>
      <c r="O8" s="183">
        <f>INDEX($AE$17:$AE$21,MATCH(M8,$AC$17:$AC$21,0))</f>
        <v>63057423.100000001</v>
      </c>
      <c r="P8" s="177"/>
      <c r="Q8" s="177"/>
      <c r="R8" s="177"/>
      <c r="S8" s="177"/>
      <c r="T8" s="179"/>
      <c r="U8" s="177"/>
      <c r="V8" s="177"/>
      <c r="AA8" s="175" t="str">
        <f>IF($AC$14=1,"$",IF($AC$14=3,"$","%"))</f>
        <v>$</v>
      </c>
      <c r="AL8" s="184"/>
    </row>
    <row r="9" spans="1:38" s="175" customFormat="1" ht="33" x14ac:dyDescent="0.3">
      <c r="A9" s="50"/>
      <c r="B9" s="51"/>
      <c r="C9" s="51"/>
      <c r="D9" s="51"/>
      <c r="E9" s="51"/>
      <c r="F9" s="51"/>
      <c r="G9" s="51"/>
      <c r="H9" s="51"/>
      <c r="I9" s="51"/>
      <c r="J9" s="51"/>
      <c r="K9" s="51"/>
      <c r="L9" s="52"/>
      <c r="M9" s="181">
        <v>2</v>
      </c>
      <c r="N9" s="182" t="str">
        <f>INDEX($AD$18:$AD$20,MATCH(M9,$AC$18:$AC$20,0))</f>
        <v>Fondo Abierto Rentable de Corto Plazo SGB</v>
      </c>
      <c r="O9" s="183">
        <f>INDEX($AE$17:$AE$21,MATCH(M9,$AC$17:$AC$21,0))</f>
        <v>56037539.57</v>
      </c>
      <c r="P9" s="177"/>
      <c r="Q9" s="177"/>
      <c r="R9" s="177"/>
      <c r="S9" s="177"/>
      <c r="T9" s="179"/>
      <c r="U9" s="177"/>
      <c r="V9" s="177"/>
      <c r="AA9" s="175" t="str">
        <f>IF($AC$14=1,"$",IF($AC$14=3,"$","%"))</f>
        <v>$</v>
      </c>
      <c r="AL9" s="184"/>
    </row>
    <row r="10" spans="1:38" s="175" customFormat="1" ht="33" x14ac:dyDescent="0.3">
      <c r="A10" s="50"/>
      <c r="B10" s="51"/>
      <c r="C10" s="51"/>
      <c r="D10" s="51"/>
      <c r="E10" s="51"/>
      <c r="F10" s="51"/>
      <c r="G10" s="51"/>
      <c r="H10" s="51"/>
      <c r="I10" s="51"/>
      <c r="J10" s="51"/>
      <c r="K10" s="51"/>
      <c r="L10" s="52"/>
      <c r="M10" s="181">
        <v>3</v>
      </c>
      <c r="N10" s="182" t="str">
        <f>INDEX($AD$18:$AD$20,MATCH(M10,$AC$18:$AC$20,0))</f>
        <v>Fondo Abierto Atlántida Corto Plazo</v>
      </c>
      <c r="O10" s="183">
        <f>INDEX($AE$17:$AE$21,MATCH(M10,$AC$17:$AC$21,0))</f>
        <v>10140277.4</v>
      </c>
      <c r="P10" s="177"/>
      <c r="Q10" s="177"/>
      <c r="R10" s="177"/>
      <c r="S10" s="177"/>
      <c r="T10" s="177"/>
      <c r="U10" s="177"/>
      <c r="V10" s="177"/>
      <c r="AA10" s="175" t="str">
        <f>IF($AC$14=1,"$",IF($AC$14=3,"$","%"))</f>
        <v>$</v>
      </c>
      <c r="AL10" s="184"/>
    </row>
    <row r="11" spans="1:38" s="175" customFormat="1" x14ac:dyDescent="0.3">
      <c r="A11" s="50"/>
      <c r="B11" s="51"/>
      <c r="C11" s="51"/>
      <c r="D11" s="51"/>
      <c r="E11" s="51"/>
      <c r="F11" s="51"/>
      <c r="G11" s="51"/>
      <c r="H11" s="51"/>
      <c r="I11" s="51"/>
      <c r="J11" s="51"/>
      <c r="K11" s="51"/>
      <c r="L11" s="52"/>
      <c r="M11" s="181"/>
      <c r="N11" s="177"/>
      <c r="O11" s="177"/>
      <c r="P11" s="177">
        <v>1</v>
      </c>
      <c r="Q11" s="177">
        <v>2</v>
      </c>
      <c r="R11" s="177">
        <v>3</v>
      </c>
      <c r="S11" s="177">
        <v>4</v>
      </c>
      <c r="T11" s="177">
        <v>5</v>
      </c>
      <c r="U11" s="177">
        <v>6</v>
      </c>
      <c r="V11" s="177"/>
      <c r="AL11" s="184"/>
    </row>
    <row r="12" spans="1:38" s="175" customFormat="1" ht="33" x14ac:dyDescent="0.3">
      <c r="A12" s="50"/>
      <c r="B12" s="51"/>
      <c r="C12" s="51"/>
      <c r="D12" s="51"/>
      <c r="E12" s="51"/>
      <c r="F12" s="51"/>
      <c r="G12" s="51"/>
      <c r="H12" s="51"/>
      <c r="I12" s="51"/>
      <c r="J12" s="51"/>
      <c r="K12" s="51"/>
      <c r="L12" s="52"/>
      <c r="M12" s="181"/>
      <c r="N12" s="185" t="s">
        <v>2</v>
      </c>
      <c r="O12" s="185" t="s">
        <v>3</v>
      </c>
      <c r="P12" s="185" t="s">
        <v>76</v>
      </c>
      <c r="Q12" s="186" t="s">
        <v>56</v>
      </c>
      <c r="R12" s="186" t="s">
        <v>104</v>
      </c>
      <c r="S12" s="186" t="s">
        <v>59</v>
      </c>
      <c r="T12" s="186" t="s">
        <v>39</v>
      </c>
      <c r="U12" s="186" t="s">
        <v>40</v>
      </c>
      <c r="V12" s="177"/>
      <c r="AL12" s="184"/>
    </row>
    <row r="13" spans="1:38" s="175" customFormat="1" ht="49.5" x14ac:dyDescent="0.3">
      <c r="A13" s="50"/>
      <c r="B13" s="51"/>
      <c r="C13" s="51"/>
      <c r="D13" s="51"/>
      <c r="E13" s="51"/>
      <c r="F13" s="51"/>
      <c r="G13" s="55"/>
      <c r="H13" s="51"/>
      <c r="I13" s="51"/>
      <c r="J13" s="51"/>
      <c r="K13" s="51"/>
      <c r="L13" s="52"/>
      <c r="M13" s="177"/>
      <c r="N13" s="187" t="s">
        <v>65</v>
      </c>
      <c r="O13" s="187" t="s">
        <v>10</v>
      </c>
      <c r="P13" s="188"/>
      <c r="Q13" s="189"/>
      <c r="R13" s="190"/>
      <c r="S13" s="191"/>
      <c r="T13" s="192"/>
      <c r="U13" s="192"/>
      <c r="V13" s="177"/>
    </row>
    <row r="14" spans="1:38" s="175" customFormat="1" ht="42.75" customHeight="1" x14ac:dyDescent="0.3">
      <c r="A14" s="50"/>
      <c r="B14" s="51"/>
      <c r="C14" s="51"/>
      <c r="D14" s="51"/>
      <c r="E14" s="51"/>
      <c r="F14" s="51"/>
      <c r="G14" s="51"/>
      <c r="H14" s="51"/>
      <c r="I14" s="51"/>
      <c r="J14" s="51"/>
      <c r="K14" s="51"/>
      <c r="L14" s="52"/>
      <c r="M14" s="177"/>
      <c r="N14" s="187" t="s">
        <v>66</v>
      </c>
      <c r="O14" s="187" t="s">
        <v>10</v>
      </c>
      <c r="P14" s="193">
        <v>10140277.4</v>
      </c>
      <c r="Q14" s="194">
        <v>3.3364638098271726</v>
      </c>
      <c r="R14" s="195">
        <v>1.096083267067</v>
      </c>
      <c r="S14" s="196">
        <v>2</v>
      </c>
      <c r="T14" s="197">
        <v>5.3417765842224396</v>
      </c>
      <c r="U14" s="198">
        <v>3.0904349871918093</v>
      </c>
      <c r="V14" s="177"/>
      <c r="AC14" s="199">
        <v>1</v>
      </c>
      <c r="AD14" s="200" t="str">
        <f>+INDEX(P12:S12,AC14)</f>
        <v>Patrimonio (US$)</v>
      </c>
      <c r="AE14" s="200"/>
      <c r="AF14" s="200"/>
      <c r="AG14" s="200"/>
    </row>
    <row r="15" spans="1:38" s="175" customFormat="1" ht="33" x14ac:dyDescent="0.3">
      <c r="A15" s="58"/>
      <c r="B15" s="59"/>
      <c r="C15" s="59"/>
      <c r="D15" s="59"/>
      <c r="E15" s="59"/>
      <c r="F15" s="59"/>
      <c r="G15" s="59"/>
      <c r="H15" s="59"/>
      <c r="I15" s="59"/>
      <c r="J15" s="59"/>
      <c r="K15" s="59"/>
      <c r="L15" s="60"/>
      <c r="M15" s="177"/>
      <c r="N15" s="187" t="s">
        <v>67</v>
      </c>
      <c r="O15" s="187" t="s">
        <v>8</v>
      </c>
      <c r="P15" s="193">
        <v>63057423.100000001</v>
      </c>
      <c r="Q15" s="194">
        <v>2.7841058977731148</v>
      </c>
      <c r="R15" s="195">
        <v>1.08175844</v>
      </c>
      <c r="S15" s="196">
        <v>1.25</v>
      </c>
      <c r="T15" s="197">
        <v>4.0624961941135407</v>
      </c>
      <c r="U15" s="198"/>
      <c r="V15" s="177"/>
      <c r="AC15" s="199"/>
      <c r="AD15" s="200"/>
      <c r="AE15" s="200"/>
      <c r="AF15" s="200"/>
      <c r="AG15" s="200"/>
    </row>
    <row r="16" spans="1:38" s="175" customFormat="1" ht="55.5" customHeight="1" x14ac:dyDescent="0.3">
      <c r="A16" s="50"/>
      <c r="B16" s="51"/>
      <c r="C16" s="51"/>
      <c r="D16" s="51"/>
      <c r="E16" s="51"/>
      <c r="F16" s="51"/>
      <c r="G16" s="51"/>
      <c r="H16" s="51"/>
      <c r="I16" s="51"/>
      <c r="J16" s="51"/>
      <c r="K16" s="51"/>
      <c r="L16" s="61"/>
      <c r="M16" s="177"/>
      <c r="N16" s="187" t="s">
        <v>68</v>
      </c>
      <c r="O16" s="187" t="s">
        <v>13</v>
      </c>
      <c r="P16" s="193">
        <v>56037539.57</v>
      </c>
      <c r="Q16" s="194">
        <v>3.1601936058003544</v>
      </c>
      <c r="R16" s="195">
        <v>1.1425054519</v>
      </c>
      <c r="S16" s="196">
        <v>1.4</v>
      </c>
      <c r="T16" s="197">
        <v>4.6776999999999997</v>
      </c>
      <c r="U16" s="198"/>
      <c r="V16" s="177"/>
      <c r="AC16" s="201" t="s">
        <v>31</v>
      </c>
      <c r="AD16" s="202" t="s">
        <v>32</v>
      </c>
      <c r="AE16" s="202" t="s">
        <v>33</v>
      </c>
      <c r="AF16" s="203"/>
      <c r="AG16" s="203"/>
    </row>
    <row r="17" spans="1:35" s="175" customFormat="1" ht="74.25" customHeight="1" x14ac:dyDescent="0.3">
      <c r="A17" s="50"/>
      <c r="B17" s="51"/>
      <c r="C17" s="51"/>
      <c r="D17" s="53"/>
      <c r="E17" s="53"/>
      <c r="F17" s="53"/>
      <c r="G17" s="53"/>
      <c r="H17" s="53"/>
      <c r="I17" s="53"/>
      <c r="J17" s="53"/>
      <c r="K17" s="53"/>
      <c r="L17" s="62"/>
      <c r="M17" s="177"/>
      <c r="N17" s="187" t="s">
        <v>69</v>
      </c>
      <c r="O17" s="187" t="s">
        <v>13</v>
      </c>
      <c r="P17" s="188"/>
      <c r="Q17" s="189"/>
      <c r="R17" s="190"/>
      <c r="S17" s="196"/>
      <c r="T17" s="196"/>
      <c r="U17" s="196"/>
      <c r="V17" s="177"/>
      <c r="AC17" s="201"/>
      <c r="AD17" s="204"/>
      <c r="AE17" s="205"/>
      <c r="AF17" s="203" t="e">
        <f>RANK(J35,P$14:P$17)</f>
        <v>#N/A</v>
      </c>
      <c r="AG17" s="203" t="e">
        <f t="shared" ref="AG17:AI21" si="0">RANK(Q13,Q$13:Q$17)</f>
        <v>#N/A</v>
      </c>
      <c r="AH17" s="175" t="e">
        <f t="shared" si="0"/>
        <v>#N/A</v>
      </c>
      <c r="AI17" s="175" t="e">
        <f t="shared" si="0"/>
        <v>#N/A</v>
      </c>
    </row>
    <row r="18" spans="1:35" s="175" customFormat="1" ht="76.5" customHeight="1" x14ac:dyDescent="0.3">
      <c r="A18" s="50"/>
      <c r="B18" s="51"/>
      <c r="C18" s="51"/>
      <c r="D18" s="141"/>
      <c r="E18" s="53"/>
      <c r="F18" s="53"/>
      <c r="G18" s="53"/>
      <c r="H18" s="53"/>
      <c r="I18" s="53"/>
      <c r="J18" s="53"/>
      <c r="K18" s="53"/>
      <c r="L18" s="62"/>
      <c r="M18" s="177"/>
      <c r="N18" s="177"/>
      <c r="O18" s="186" t="s">
        <v>82</v>
      </c>
      <c r="P18" s="186" t="s">
        <v>103</v>
      </c>
      <c r="Q18" s="186" t="s">
        <v>77</v>
      </c>
      <c r="R18" s="206" t="s">
        <v>84</v>
      </c>
      <c r="S18" s="177"/>
      <c r="T18" s="177"/>
      <c r="U18" s="177"/>
      <c r="V18" s="177"/>
      <c r="AC18" s="207">
        <f>+RANK(AE18,$AE$18:$AE$20,0)+COUNTIF($AE$18:AE18,AE18)-1</f>
        <v>3</v>
      </c>
      <c r="AD18" s="204" t="s">
        <v>58</v>
      </c>
      <c r="AE18" s="205">
        <f>+INDEX(P14:S14,$AC$14)</f>
        <v>10140277.4</v>
      </c>
      <c r="AF18" s="203" t="e">
        <f>RANK(#REF!,P$14:P$17)</f>
        <v>#REF!</v>
      </c>
      <c r="AG18" s="203" t="e">
        <f>RANK(#REF!,Q$13:Q$17)</f>
        <v>#REF!</v>
      </c>
      <c r="AH18" s="175">
        <f>RANK(R16,R$13:R$17)</f>
        <v>1</v>
      </c>
      <c r="AI18" s="175">
        <f t="shared" si="0"/>
        <v>1</v>
      </c>
    </row>
    <row r="19" spans="1:35" s="175" customFormat="1" ht="62.25" customHeight="1" x14ac:dyDescent="0.3">
      <c r="A19" s="50"/>
      <c r="B19" s="51"/>
      <c r="C19" s="51"/>
      <c r="D19" s="51"/>
      <c r="E19" s="51"/>
      <c r="F19" s="51"/>
      <c r="G19" s="51"/>
      <c r="H19" s="51"/>
      <c r="I19" s="51"/>
      <c r="J19" s="51"/>
      <c r="K19" s="51"/>
      <c r="L19" s="52"/>
      <c r="M19" s="177"/>
      <c r="N19" s="186" t="s">
        <v>66</v>
      </c>
      <c r="O19" s="208">
        <v>2.9905208992713974</v>
      </c>
      <c r="P19" s="209">
        <f>Q14</f>
        <v>3.3364638098271726</v>
      </c>
      <c r="Q19" s="208">
        <f t="shared" ref="Q19:Q20" si="1">S14</f>
        <v>2</v>
      </c>
      <c r="R19" s="210">
        <f>T14</f>
        <v>5.3417765842224396</v>
      </c>
      <c r="S19" s="177"/>
      <c r="T19" s="177"/>
      <c r="U19" s="177"/>
      <c r="V19" s="177"/>
      <c r="AC19" s="207">
        <f>+RANK(AE19,$AE$18:$AE$20,0)+COUNTIF($AE$18:AE19,AE19)-1</f>
        <v>1</v>
      </c>
      <c r="AD19" s="204" t="s">
        <v>57</v>
      </c>
      <c r="AE19" s="205">
        <f>+INDEX(P15:S15,$AC$14)</f>
        <v>63057423.100000001</v>
      </c>
      <c r="AF19" s="203" t="e">
        <f>RANK(#REF!,P$14:P$17)</f>
        <v>#REF!</v>
      </c>
      <c r="AG19" s="203">
        <f t="shared" si="0"/>
        <v>3</v>
      </c>
      <c r="AH19" s="175">
        <f>RANK(R15,R$13:R$17)</f>
        <v>3</v>
      </c>
      <c r="AI19" s="175">
        <f t="shared" si="0"/>
        <v>3</v>
      </c>
    </row>
    <row r="20" spans="1:35" s="175" customFormat="1" ht="56.25" customHeight="1" x14ac:dyDescent="0.3">
      <c r="A20" s="50"/>
      <c r="B20" s="51"/>
      <c r="C20" s="51"/>
      <c r="D20" s="51"/>
      <c r="E20" s="51"/>
      <c r="F20" s="51"/>
      <c r="G20" s="51"/>
      <c r="H20" s="51"/>
      <c r="I20" s="51"/>
      <c r="J20" s="51"/>
      <c r="K20" s="51"/>
      <c r="L20" s="52"/>
      <c r="M20" s="177"/>
      <c r="N20" s="186" t="s">
        <v>67</v>
      </c>
      <c r="O20" s="208">
        <v>2.9905208992713974</v>
      </c>
      <c r="P20" s="209">
        <f>Q15</f>
        <v>2.7841058977731148</v>
      </c>
      <c r="Q20" s="208">
        <f t="shared" si="1"/>
        <v>1.25</v>
      </c>
      <c r="R20" s="210">
        <f>T15</f>
        <v>4.0624961941135407</v>
      </c>
      <c r="S20" s="177"/>
      <c r="T20" s="177"/>
      <c r="U20" s="177"/>
      <c r="V20" s="177"/>
      <c r="AC20" s="207">
        <f>+RANK(AE20,$AE$18:$AE$20,0)+COUNTIF($AE$18:AE20,AE20)-1</f>
        <v>2</v>
      </c>
      <c r="AD20" s="204" t="s">
        <v>81</v>
      </c>
      <c r="AE20" s="205">
        <f>+INDEX(P16:S16,$AC$14)</f>
        <v>56037539.57</v>
      </c>
      <c r="AF20" s="203" t="e">
        <f>RANK(#REF!,P$14:P$17)</f>
        <v>#REF!</v>
      </c>
      <c r="AG20" s="203" t="e">
        <f>RANK(#REF!,Q$13:Q$17)</f>
        <v>#REF!</v>
      </c>
      <c r="AH20" s="175" t="e">
        <f>RANK(#REF!,R$13:R$17)</f>
        <v>#REF!</v>
      </c>
      <c r="AI20" s="175">
        <f>RANK(S16,S$13:S$17)</f>
        <v>2</v>
      </c>
    </row>
    <row r="21" spans="1:35" s="175" customFormat="1" ht="60" customHeight="1" x14ac:dyDescent="0.3">
      <c r="A21" s="50"/>
      <c r="B21" s="51"/>
      <c r="C21" s="51"/>
      <c r="D21" s="51"/>
      <c r="E21" s="51"/>
      <c r="F21" s="51"/>
      <c r="G21" s="51"/>
      <c r="H21" s="51"/>
      <c r="I21" s="51"/>
      <c r="J21" s="51"/>
      <c r="K21" s="51"/>
      <c r="L21" s="52"/>
      <c r="M21" s="177"/>
      <c r="N21" s="186" t="s">
        <v>80</v>
      </c>
      <c r="O21" s="208">
        <v>2.9905208992713974</v>
      </c>
      <c r="P21" s="209">
        <f>Q16</f>
        <v>3.1601936058003544</v>
      </c>
      <c r="Q21" s="208">
        <f>S16</f>
        <v>1.4</v>
      </c>
      <c r="R21" s="210">
        <f>T16</f>
        <v>4.6776999999999997</v>
      </c>
      <c r="S21" s="177"/>
      <c r="T21" s="177"/>
      <c r="U21" s="177"/>
      <c r="V21" s="177"/>
      <c r="AC21" s="201"/>
      <c r="AD21" s="204"/>
      <c r="AE21" s="205"/>
      <c r="AF21" s="203" t="e">
        <f>RANK(P17,P$14:P$17)</f>
        <v>#N/A</v>
      </c>
      <c r="AG21" s="203" t="e">
        <f t="shared" si="0"/>
        <v>#N/A</v>
      </c>
      <c r="AH21" s="175" t="e">
        <f t="shared" si="0"/>
        <v>#N/A</v>
      </c>
      <c r="AI21" s="175" t="e">
        <f t="shared" si="0"/>
        <v>#N/A</v>
      </c>
    </row>
    <row r="22" spans="1:35" s="175" customFormat="1" x14ac:dyDescent="0.3">
      <c r="A22" s="50"/>
      <c r="B22" s="51"/>
      <c r="C22" s="51"/>
      <c r="D22" s="56"/>
      <c r="E22" s="63"/>
      <c r="F22" s="64"/>
      <c r="G22" s="57"/>
      <c r="H22" s="65"/>
      <c r="I22" s="65"/>
      <c r="J22" s="64"/>
      <c r="K22" s="64"/>
      <c r="L22" s="66"/>
      <c r="M22" s="177"/>
      <c r="N22" s="177"/>
      <c r="O22" s="177"/>
      <c r="P22" s="186"/>
      <c r="Q22" s="177"/>
      <c r="R22" s="211"/>
      <c r="S22" s="177"/>
      <c r="T22" s="177"/>
      <c r="U22" s="177"/>
      <c r="V22" s="177"/>
    </row>
    <row r="23" spans="1:35" s="175" customFormat="1" x14ac:dyDescent="0.3">
      <c r="A23" s="50"/>
      <c r="B23" s="51"/>
      <c r="C23" s="51"/>
      <c r="D23" s="51"/>
      <c r="E23" s="51"/>
      <c r="F23" s="51"/>
      <c r="G23" s="51"/>
      <c r="H23" s="51"/>
      <c r="I23" s="51"/>
      <c r="J23" s="51"/>
      <c r="K23" s="51"/>
      <c r="L23" s="52"/>
      <c r="M23" s="177"/>
      <c r="N23" s="177"/>
      <c r="O23" s="177"/>
      <c r="P23" s="177"/>
      <c r="Q23" s="177"/>
      <c r="R23" s="174"/>
      <c r="S23" s="177"/>
      <c r="T23" s="177"/>
      <c r="U23" s="177"/>
      <c r="V23" s="177"/>
      <c r="AB23" s="200"/>
      <c r="AD23" s="175">
        <f>+MATCH(M8,$AC$17:$AC$21,0)</f>
        <v>3</v>
      </c>
    </row>
    <row r="24" spans="1:35" s="175" customFormat="1" x14ac:dyDescent="0.3">
      <c r="A24" s="50"/>
      <c r="B24" s="51"/>
      <c r="C24" s="51"/>
      <c r="D24" s="51"/>
      <c r="E24" s="51"/>
      <c r="F24" s="51"/>
      <c r="G24" s="51"/>
      <c r="H24" s="51"/>
      <c r="I24" s="51"/>
      <c r="J24" s="67"/>
      <c r="K24" s="67"/>
      <c r="L24" s="52"/>
      <c r="M24" s="177"/>
      <c r="N24" s="177"/>
      <c r="O24" s="177"/>
      <c r="P24" s="177"/>
      <c r="Q24" s="177"/>
      <c r="R24" s="177"/>
      <c r="S24" s="177"/>
      <c r="T24" s="177"/>
      <c r="U24" s="177"/>
      <c r="V24" s="177"/>
    </row>
    <row r="25" spans="1:35" s="175" customFormat="1" x14ac:dyDescent="0.3">
      <c r="A25" s="50"/>
      <c r="B25" s="51"/>
      <c r="C25" s="51"/>
      <c r="D25" s="51"/>
      <c r="E25" s="51"/>
      <c r="F25" s="51"/>
      <c r="G25" s="51"/>
      <c r="H25" s="51"/>
      <c r="I25" s="51"/>
      <c r="J25" s="51"/>
      <c r="K25" s="51"/>
      <c r="L25" s="52"/>
      <c r="M25" s="177"/>
      <c r="N25" s="177"/>
      <c r="O25" s="177"/>
      <c r="P25" s="174"/>
      <c r="Q25" s="177"/>
      <c r="R25" s="174"/>
      <c r="S25" s="177"/>
      <c r="T25" s="177"/>
      <c r="U25" s="177"/>
      <c r="V25" s="177"/>
    </row>
    <row r="26" spans="1:35" s="175" customFormat="1" x14ac:dyDescent="0.3">
      <c r="A26" s="58"/>
      <c r="B26" s="59"/>
      <c r="C26" s="59"/>
      <c r="D26" s="59"/>
      <c r="E26" s="59"/>
      <c r="F26" s="59"/>
      <c r="G26" s="59"/>
      <c r="H26" s="59"/>
      <c r="I26" s="59"/>
      <c r="J26" s="59"/>
      <c r="K26" s="59"/>
      <c r="L26" s="60"/>
      <c r="M26" s="177"/>
      <c r="N26" s="177"/>
      <c r="O26" s="177"/>
      <c r="P26" s="174"/>
      <c r="Q26" s="177"/>
      <c r="R26" s="177"/>
      <c r="S26" s="177"/>
      <c r="T26" s="177"/>
      <c r="U26" s="177"/>
      <c r="V26" s="177"/>
    </row>
    <row r="27" spans="1:35" s="175" customFormat="1" x14ac:dyDescent="0.3">
      <c r="A27" s="50"/>
      <c r="B27" s="51"/>
      <c r="C27" s="51"/>
      <c r="D27" s="51"/>
      <c r="E27" s="51"/>
      <c r="F27" s="51"/>
      <c r="G27" s="51"/>
      <c r="H27" s="51"/>
      <c r="I27" s="51"/>
      <c r="J27" s="51"/>
      <c r="K27" s="51"/>
      <c r="L27" s="52"/>
      <c r="M27" s="177"/>
      <c r="N27" s="177"/>
      <c r="O27" s="177"/>
      <c r="P27" s="174"/>
      <c r="Q27" s="177"/>
      <c r="R27" s="177"/>
      <c r="S27" s="177"/>
      <c r="T27" s="177"/>
      <c r="U27" s="177"/>
      <c r="V27" s="177"/>
    </row>
    <row r="28" spans="1:35" s="175" customFormat="1" ht="15.75" customHeight="1" thickBot="1" x14ac:dyDescent="0.35">
      <c r="A28" s="50"/>
      <c r="B28" s="51"/>
      <c r="C28" s="51"/>
      <c r="D28" s="51"/>
      <c r="E28" s="51"/>
      <c r="F28" s="51"/>
      <c r="G28" s="51"/>
      <c r="H28" s="51"/>
      <c r="I28" s="51"/>
      <c r="J28" s="51"/>
      <c r="K28" s="51"/>
      <c r="L28" s="52"/>
      <c r="M28" s="177"/>
      <c r="N28" s="177"/>
      <c r="O28" s="174"/>
      <c r="P28" s="174"/>
      <c r="Q28" s="177"/>
      <c r="R28" s="177"/>
      <c r="S28" s="177"/>
      <c r="T28" s="177"/>
      <c r="U28" s="177"/>
      <c r="V28" s="177"/>
    </row>
    <row r="29" spans="1:35" s="175" customFormat="1" ht="17.25" thickBot="1" x14ac:dyDescent="0.35">
      <c r="A29" s="50"/>
      <c r="B29" s="51"/>
      <c r="C29" s="51"/>
      <c r="D29" s="51"/>
      <c r="E29" s="137" t="s">
        <v>99</v>
      </c>
      <c r="F29" s="138">
        <f>H32</f>
        <v>44123</v>
      </c>
      <c r="G29" s="51"/>
      <c r="H29" s="51"/>
      <c r="I29" s="51"/>
      <c r="J29" s="51"/>
      <c r="K29" s="51"/>
      <c r="L29" s="52"/>
      <c r="M29" s="177"/>
      <c r="N29" s="177"/>
      <c r="O29" s="177"/>
      <c r="P29" s="177"/>
      <c r="Q29" s="177"/>
      <c r="R29" s="177"/>
      <c r="S29" s="177"/>
      <c r="T29" s="177"/>
      <c r="U29" s="177"/>
      <c r="V29" s="177"/>
    </row>
    <row r="30" spans="1:35" s="175" customFormat="1" ht="15.75" customHeight="1" thickBot="1" x14ac:dyDescent="0.35">
      <c r="A30" s="50"/>
      <c r="B30" s="51"/>
      <c r="C30" s="51"/>
      <c r="D30" s="51"/>
      <c r="E30" s="51"/>
      <c r="F30" s="51"/>
      <c r="G30" s="51"/>
      <c r="H30" s="51"/>
      <c r="I30" s="51"/>
      <c r="J30" s="51"/>
      <c r="K30" s="51"/>
      <c r="L30" s="52"/>
      <c r="M30" s="177"/>
      <c r="N30" s="177"/>
      <c r="O30" s="177"/>
      <c r="P30" s="177"/>
      <c r="Q30" s="177"/>
      <c r="R30" s="177"/>
      <c r="S30" s="177"/>
      <c r="T30" s="177"/>
      <c r="U30" s="177"/>
      <c r="V30" s="177"/>
    </row>
    <row r="31" spans="1:35" s="175" customFormat="1" ht="17.25" customHeight="1" x14ac:dyDescent="0.3">
      <c r="A31" s="50"/>
      <c r="B31" s="51"/>
      <c r="C31" s="76" t="s">
        <v>2</v>
      </c>
      <c r="D31" s="77" t="s">
        <v>3</v>
      </c>
      <c r="E31" s="160" t="s">
        <v>4</v>
      </c>
      <c r="F31" s="160" t="s">
        <v>24</v>
      </c>
      <c r="G31" s="76" t="s">
        <v>85</v>
      </c>
      <c r="H31" s="76" t="s">
        <v>86</v>
      </c>
      <c r="I31" s="76" t="s">
        <v>87</v>
      </c>
      <c r="J31" s="76" t="s">
        <v>89</v>
      </c>
      <c r="K31" s="54"/>
      <c r="L31" s="52"/>
      <c r="M31" s="177"/>
      <c r="N31" s="177"/>
      <c r="O31" s="177"/>
      <c r="P31" s="177"/>
      <c r="Q31" s="177"/>
      <c r="R31" s="177"/>
      <c r="S31" s="177"/>
      <c r="T31" s="177"/>
      <c r="U31" s="177"/>
      <c r="V31" s="177"/>
    </row>
    <row r="32" spans="1:35" s="175" customFormat="1" ht="17.25" customHeight="1" thickBot="1" x14ac:dyDescent="0.35">
      <c r="A32" s="50"/>
      <c r="B32" s="51"/>
      <c r="C32" s="78"/>
      <c r="D32" s="79"/>
      <c r="E32" s="161"/>
      <c r="F32" s="161"/>
      <c r="G32" s="142">
        <f>H32-1</f>
        <v>44122</v>
      </c>
      <c r="H32" s="80">
        <v>44123</v>
      </c>
      <c r="I32" s="78" t="s">
        <v>88</v>
      </c>
      <c r="J32" s="78" t="s">
        <v>90</v>
      </c>
      <c r="K32" s="54"/>
      <c r="L32" s="52"/>
      <c r="M32" s="177"/>
      <c r="N32" s="177"/>
      <c r="O32" s="177"/>
      <c r="P32" s="177"/>
      <c r="Q32" s="177"/>
      <c r="R32" s="177"/>
      <c r="S32" s="177"/>
      <c r="T32" s="177"/>
      <c r="U32" s="177"/>
      <c r="V32" s="177"/>
    </row>
    <row r="33" spans="1:22" ht="40.5" customHeight="1" x14ac:dyDescent="0.3">
      <c r="A33" s="50"/>
      <c r="B33" s="51"/>
      <c r="C33" s="68" t="s">
        <v>66</v>
      </c>
      <c r="D33" s="68" t="s">
        <v>10</v>
      </c>
      <c r="E33" s="69">
        <f t="shared" ref="E33:F35" si="2">P14</f>
        <v>10140277.4</v>
      </c>
      <c r="F33" s="88">
        <f t="shared" si="2"/>
        <v>3.3364638098271726</v>
      </c>
      <c r="G33" s="145">
        <v>1.0959849829999999</v>
      </c>
      <c r="H33" s="145">
        <f>R14</f>
        <v>1.096083267067</v>
      </c>
      <c r="I33" s="146">
        <f t="shared" ref="I33:I34" si="3">S14</f>
        <v>2</v>
      </c>
      <c r="J33" s="151">
        <v>10287.510546448088</v>
      </c>
      <c r="K33" s="70"/>
      <c r="M33" s="152"/>
      <c r="N33" s="152"/>
      <c r="O33" s="152"/>
      <c r="P33" s="152"/>
      <c r="Q33" s="152"/>
      <c r="R33" s="152"/>
      <c r="S33" s="152"/>
      <c r="T33" s="152"/>
      <c r="U33" s="152"/>
      <c r="V33" s="152"/>
    </row>
    <row r="34" spans="1:22" ht="40.5" customHeight="1" x14ac:dyDescent="0.3">
      <c r="A34" s="50"/>
      <c r="B34" s="51"/>
      <c r="C34" s="71" t="s">
        <v>67</v>
      </c>
      <c r="D34" s="71" t="s">
        <v>8</v>
      </c>
      <c r="E34" s="69">
        <f t="shared" si="2"/>
        <v>63057423.100000001</v>
      </c>
      <c r="F34" s="88">
        <f t="shared" si="2"/>
        <v>2.7841058977731148</v>
      </c>
      <c r="G34" s="147">
        <v>1.0816772800000001</v>
      </c>
      <c r="H34" s="147">
        <f>R15</f>
        <v>1.08175844</v>
      </c>
      <c r="I34" s="146">
        <f t="shared" si="3"/>
        <v>1.25</v>
      </c>
      <c r="J34" s="151">
        <v>39399.229999999996</v>
      </c>
      <c r="K34" s="70"/>
      <c r="M34" s="152"/>
      <c r="N34" s="152"/>
      <c r="O34" s="152"/>
      <c r="P34" s="152"/>
      <c r="Q34" s="152"/>
      <c r="R34" s="152"/>
      <c r="S34" s="152"/>
      <c r="T34" s="152"/>
      <c r="U34" s="152"/>
      <c r="V34" s="152"/>
    </row>
    <row r="35" spans="1:22" ht="40.5" customHeight="1" x14ac:dyDescent="0.3">
      <c r="A35" s="50"/>
      <c r="B35" s="51"/>
      <c r="C35" s="71" t="s">
        <v>68</v>
      </c>
      <c r="D35" s="71" t="s">
        <v>13</v>
      </c>
      <c r="E35" s="69">
        <f t="shared" si="2"/>
        <v>56037539.57</v>
      </c>
      <c r="F35" s="88">
        <f t="shared" si="2"/>
        <v>3.1601936058003544</v>
      </c>
      <c r="G35" s="145">
        <v>1.1424083341</v>
      </c>
      <c r="H35" s="145">
        <f>R16</f>
        <v>1.1425054519</v>
      </c>
      <c r="I35" s="146">
        <f>S16</f>
        <v>1.4</v>
      </c>
      <c r="J35" s="151">
        <v>40247.729999999989</v>
      </c>
      <c r="K35" s="70"/>
      <c r="M35" s="152"/>
      <c r="N35" s="152"/>
      <c r="O35" s="152"/>
      <c r="P35" s="152"/>
      <c r="Q35" s="152"/>
      <c r="R35" s="152"/>
      <c r="S35" s="152"/>
      <c r="T35" s="152"/>
      <c r="U35" s="152"/>
      <c r="V35" s="152"/>
    </row>
    <row r="36" spans="1:22" x14ac:dyDescent="0.3">
      <c r="A36" s="50"/>
      <c r="B36" s="51"/>
      <c r="I36" s="51"/>
      <c r="J36" s="51"/>
      <c r="K36" s="51"/>
      <c r="M36" s="152"/>
      <c r="N36" s="152"/>
      <c r="O36" s="152"/>
      <c r="P36" s="152"/>
      <c r="Q36" s="152"/>
      <c r="R36" s="152"/>
      <c r="S36" s="152"/>
      <c r="T36" s="152"/>
      <c r="U36" s="152"/>
      <c r="V36" s="152"/>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563b8gSpXF2YianwbIC36k9ny19s5hq05fZ3vncgUk8tOfavaU0FiFoPZabOf6QNo/yf1J54OK4udxtmYfWpg==" saltValue="zW2x5r922pRr1FWc9u+XFw=="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L1" sqref="L1:XFD33"/>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ht="14.25" customHeight="1" x14ac:dyDescent="0.3">
      <c r="A1" s="49"/>
      <c r="B1" s="49"/>
      <c r="C1" s="51"/>
      <c r="D1" s="51"/>
      <c r="E1" s="51"/>
      <c r="F1" s="51"/>
      <c r="G1" s="51"/>
      <c r="H1" s="51"/>
      <c r="I1" s="49"/>
      <c r="J1" s="49"/>
      <c r="K1" s="49"/>
      <c r="L1" s="212"/>
      <c r="M1" s="174"/>
      <c r="N1" s="174"/>
      <c r="O1" s="174"/>
      <c r="P1" s="174"/>
      <c r="Q1" s="174"/>
      <c r="R1" s="174"/>
      <c r="S1" s="174"/>
      <c r="T1" s="174"/>
      <c r="U1" s="174"/>
    </row>
    <row r="2" spans="1:38" s="175" customFormat="1" ht="17.25" thickBot="1" x14ac:dyDescent="0.35">
      <c r="A2" s="49"/>
      <c r="B2" s="49"/>
      <c r="C2" s="51"/>
      <c r="D2" s="51"/>
      <c r="E2" s="51"/>
      <c r="F2" s="51"/>
      <c r="G2" s="51"/>
      <c r="H2" s="51"/>
      <c r="I2" s="51"/>
      <c r="J2" s="51"/>
      <c r="K2" s="49"/>
      <c r="L2" s="212"/>
      <c r="M2" s="174"/>
      <c r="N2" s="174"/>
      <c r="O2" s="174"/>
      <c r="P2" s="174"/>
      <c r="Q2" s="174"/>
      <c r="R2" s="174"/>
      <c r="S2" s="174"/>
      <c r="T2" s="176">
        <f>SUM(O8:O9)</f>
        <v>24952968.66</v>
      </c>
      <c r="U2" s="174">
        <f>Q14*(P14/T2)+Q15*(P15/T2)</f>
        <v>5.3714938481642545</v>
      </c>
    </row>
    <row r="3" spans="1:38" s="175" customFormat="1" ht="15" customHeight="1" x14ac:dyDescent="0.3">
      <c r="A3" s="49"/>
      <c r="B3" s="49"/>
      <c r="C3" s="51"/>
      <c r="D3" s="51"/>
      <c r="E3" s="156" t="s">
        <v>0</v>
      </c>
      <c r="F3" s="157"/>
      <c r="G3" s="51"/>
      <c r="H3" s="51"/>
      <c r="I3" s="51"/>
      <c r="J3" s="51"/>
      <c r="K3" s="49"/>
      <c r="L3" s="212"/>
      <c r="M3" s="174"/>
      <c r="N3" s="174"/>
      <c r="O3" s="174"/>
      <c r="P3" s="174"/>
      <c r="Q3" s="174"/>
      <c r="R3" s="174"/>
      <c r="S3" s="174"/>
      <c r="T3" s="174"/>
      <c r="U3" s="174"/>
    </row>
    <row r="4" spans="1:38" s="175" customFormat="1" ht="15" customHeight="1" x14ac:dyDescent="0.3">
      <c r="A4" s="49"/>
      <c r="B4" s="49"/>
      <c r="C4" s="51"/>
      <c r="D4" s="51"/>
      <c r="E4" s="129" t="s">
        <v>100</v>
      </c>
      <c r="F4" s="130">
        <f>H34</f>
        <v>44123</v>
      </c>
      <c r="G4" s="51"/>
      <c r="H4" s="51"/>
      <c r="I4" s="51"/>
      <c r="J4" s="51"/>
      <c r="K4" s="49"/>
      <c r="L4" s="212"/>
      <c r="M4" s="174"/>
      <c r="N4" s="174"/>
      <c r="O4" s="174"/>
      <c r="P4" s="174"/>
      <c r="Q4" s="174"/>
      <c r="R4" s="174"/>
      <c r="S4" s="174"/>
      <c r="T4" s="174"/>
      <c r="U4" s="174"/>
    </row>
    <row r="5" spans="1:38" s="213" customFormat="1" ht="15" customHeight="1" thickBot="1" x14ac:dyDescent="0.35">
      <c r="A5" s="49"/>
      <c r="B5" s="49"/>
      <c r="C5" s="51"/>
      <c r="D5" s="51"/>
      <c r="E5" s="158" t="s">
        <v>101</v>
      </c>
      <c r="F5" s="159"/>
      <c r="G5" s="51"/>
      <c r="H5" s="51"/>
      <c r="I5" s="51"/>
      <c r="J5" s="51"/>
      <c r="K5" s="49"/>
      <c r="L5" s="212"/>
      <c r="M5" s="177"/>
      <c r="N5" s="177"/>
      <c r="O5" s="177"/>
      <c r="P5" s="177"/>
      <c r="Q5" s="177"/>
      <c r="R5" s="177"/>
      <c r="S5" s="177"/>
      <c r="T5" s="177"/>
      <c r="U5" s="177"/>
    </row>
    <row r="6" spans="1:38" s="213" customFormat="1" ht="16.5" x14ac:dyDescent="0.3">
      <c r="A6" s="49"/>
      <c r="B6" s="49"/>
      <c r="C6" s="51"/>
      <c r="D6" s="51"/>
      <c r="E6" s="51"/>
      <c r="F6" s="51"/>
      <c r="G6" s="51"/>
      <c r="H6" s="51"/>
      <c r="I6" s="51"/>
      <c r="J6" s="51"/>
      <c r="K6" s="49"/>
      <c r="L6" s="212"/>
      <c r="M6" s="177"/>
      <c r="N6" s="177"/>
      <c r="O6" s="177"/>
      <c r="P6" s="177"/>
      <c r="Q6" s="177"/>
      <c r="R6" s="177"/>
      <c r="S6" s="177"/>
      <c r="T6" s="177"/>
      <c r="U6" s="177"/>
    </row>
    <row r="7" spans="1:38" s="213" customFormat="1" ht="49.5" customHeight="1" x14ac:dyDescent="0.3">
      <c r="A7" s="49"/>
      <c r="B7" s="49"/>
      <c r="C7" s="51"/>
      <c r="D7" s="51"/>
      <c r="E7" s="51"/>
      <c r="F7" s="51"/>
      <c r="G7" s="51"/>
      <c r="H7" s="51"/>
      <c r="I7" s="51"/>
      <c r="J7" s="51"/>
      <c r="K7" s="49"/>
      <c r="L7" s="212"/>
      <c r="M7" s="214"/>
      <c r="N7" s="214" t="s">
        <v>34</v>
      </c>
      <c r="O7" s="214" t="str">
        <f>+INDEX(P12:S12,AC14)</f>
        <v>Patrimonio (US$)</v>
      </c>
      <c r="P7" s="177"/>
      <c r="Q7" s="177"/>
      <c r="R7" s="177"/>
      <c r="S7" s="177"/>
      <c r="T7" s="177"/>
      <c r="U7" s="177"/>
      <c r="AL7" s="215"/>
    </row>
    <row r="8" spans="1:38" s="213" customFormat="1" ht="16.5" x14ac:dyDescent="0.3">
      <c r="A8" s="49"/>
      <c r="B8" s="49"/>
      <c r="C8" s="51"/>
      <c r="D8" s="51"/>
      <c r="E8" s="51"/>
      <c r="F8" s="51"/>
      <c r="G8" s="51"/>
      <c r="H8" s="51"/>
      <c r="I8" s="49"/>
      <c r="J8" s="49"/>
      <c r="K8" s="49"/>
      <c r="L8" s="212"/>
      <c r="M8" s="181">
        <v>1</v>
      </c>
      <c r="N8" s="182" t="str">
        <f>INDEX($AD$18:$AD$19,MATCH(M8,$AC$18:$AC$19,0))</f>
        <v>Fondo Plazo 180 SGB</v>
      </c>
      <c r="O8" s="183">
        <f>INDEX($AE$17:$AE$20,MATCH(M8,$AC$17:$AC$20,0))</f>
        <v>15259312.92</v>
      </c>
      <c r="P8" s="177"/>
      <c r="Q8" s="177"/>
      <c r="R8" s="177"/>
      <c r="S8" s="177"/>
      <c r="T8" s="177"/>
      <c r="U8" s="177"/>
      <c r="AA8" s="213" t="str">
        <f>IF($AC$14=1,"$",IF($AC$14=3,"$","%"))</f>
        <v>$</v>
      </c>
      <c r="AL8" s="184"/>
    </row>
    <row r="9" spans="1:38" s="213" customFormat="1" ht="33" x14ac:dyDescent="0.3">
      <c r="A9" s="49"/>
      <c r="B9" s="49"/>
      <c r="C9" s="51"/>
      <c r="D9" s="51"/>
      <c r="E9" s="51"/>
      <c r="F9" s="51"/>
      <c r="G9" s="51"/>
      <c r="H9" s="51"/>
      <c r="I9" s="49"/>
      <c r="J9" s="49"/>
      <c r="K9" s="49"/>
      <c r="L9" s="212"/>
      <c r="M9" s="181">
        <v>2</v>
      </c>
      <c r="N9" s="182" t="str">
        <f>INDEX($AD$18:$AD$19,MATCH(M9,$AC$18:$AC$19,0))</f>
        <v>Fondo  Atlántida Mediano Plazo</v>
      </c>
      <c r="O9" s="183">
        <f>INDEX($AE$17:$AE$20,MATCH(M9,$AC$17:$AC$20,0))</f>
        <v>9693655.7400000002</v>
      </c>
      <c r="P9" s="177"/>
      <c r="Q9" s="177"/>
      <c r="R9" s="177"/>
      <c r="S9" s="177"/>
      <c r="T9" s="177"/>
      <c r="U9" s="177"/>
      <c r="AA9" s="213" t="str">
        <f>IF($AC$14=1,"$",IF($AC$14=3,"$","%"))</f>
        <v>$</v>
      </c>
      <c r="AL9" s="184"/>
    </row>
    <row r="10" spans="1:38" s="213" customFormat="1" ht="16.5" x14ac:dyDescent="0.3">
      <c r="A10" s="49"/>
      <c r="B10" s="49"/>
      <c r="C10" s="51"/>
      <c r="D10" s="51"/>
      <c r="E10" s="51"/>
      <c r="F10" s="51"/>
      <c r="G10" s="51"/>
      <c r="H10" s="51"/>
      <c r="I10" s="49"/>
      <c r="J10" s="49"/>
      <c r="K10" s="49"/>
      <c r="L10" s="212"/>
      <c r="M10" s="181"/>
      <c r="N10" s="182"/>
      <c r="O10" s="183"/>
      <c r="P10" s="177"/>
      <c r="Q10" s="177"/>
      <c r="R10" s="177"/>
      <c r="S10" s="177"/>
      <c r="T10" s="177"/>
      <c r="U10" s="177"/>
      <c r="AA10" s="213" t="str">
        <f>IF($AC$14=1,"$",IF($AC$14=3,"$","%"))</f>
        <v>$</v>
      </c>
      <c r="AL10" s="184"/>
    </row>
    <row r="11" spans="1:38" s="213" customFormat="1" ht="16.5" x14ac:dyDescent="0.3">
      <c r="A11" s="49"/>
      <c r="B11" s="49"/>
      <c r="C11" s="51"/>
      <c r="D11" s="51"/>
      <c r="E11" s="51"/>
      <c r="F11" s="51"/>
      <c r="G11" s="51"/>
      <c r="H11" s="51"/>
      <c r="I11" s="49"/>
      <c r="J11" s="49"/>
      <c r="K11" s="49"/>
      <c r="L11" s="212"/>
      <c r="M11" s="181"/>
      <c r="N11" s="177"/>
      <c r="O11" s="177"/>
      <c r="P11" s="177">
        <v>1</v>
      </c>
      <c r="Q11" s="177">
        <v>2</v>
      </c>
      <c r="R11" s="177">
        <v>3</v>
      </c>
      <c r="S11" s="177">
        <v>4</v>
      </c>
      <c r="T11" s="177">
        <v>5</v>
      </c>
      <c r="U11" s="177">
        <v>6</v>
      </c>
      <c r="AL11" s="184"/>
    </row>
    <row r="12" spans="1:38" s="213" customFormat="1" ht="33" x14ac:dyDescent="0.3">
      <c r="A12" s="49"/>
      <c r="B12" s="49"/>
      <c r="C12" s="51"/>
      <c r="D12" s="51"/>
      <c r="E12" s="51"/>
      <c r="F12" s="51"/>
      <c r="G12" s="51"/>
      <c r="H12" s="51"/>
      <c r="I12" s="49"/>
      <c r="J12" s="49"/>
      <c r="K12" s="49"/>
      <c r="L12" s="212"/>
      <c r="M12" s="181"/>
      <c r="N12" s="216" t="s">
        <v>2</v>
      </c>
      <c r="O12" s="216" t="s">
        <v>3</v>
      </c>
      <c r="P12" s="216" t="s">
        <v>76</v>
      </c>
      <c r="Q12" s="217" t="s">
        <v>56</v>
      </c>
      <c r="R12" s="217" t="s">
        <v>104</v>
      </c>
      <c r="S12" s="217" t="s">
        <v>59</v>
      </c>
      <c r="T12" s="217" t="s">
        <v>39</v>
      </c>
      <c r="U12" s="217" t="s">
        <v>40</v>
      </c>
      <c r="AL12" s="184"/>
    </row>
    <row r="13" spans="1:38" s="213" customFormat="1" ht="16.5" x14ac:dyDescent="0.3">
      <c r="A13" s="49"/>
      <c r="B13" s="49"/>
      <c r="C13" s="51"/>
      <c r="D13" s="51"/>
      <c r="E13" s="51"/>
      <c r="F13" s="51"/>
      <c r="G13" s="55"/>
      <c r="H13" s="51"/>
      <c r="I13" s="49"/>
      <c r="J13" s="49"/>
      <c r="K13" s="49"/>
      <c r="L13" s="212"/>
      <c r="M13" s="177"/>
      <c r="N13" s="218"/>
      <c r="O13" s="218"/>
      <c r="P13" s="188"/>
      <c r="Q13" s="189"/>
      <c r="R13" s="177"/>
      <c r="S13" s="191"/>
      <c r="T13" s="192"/>
      <c r="U13" s="192"/>
    </row>
    <row r="14" spans="1:38" s="177" customFormat="1" ht="66" x14ac:dyDescent="0.3">
      <c r="A14" s="49"/>
      <c r="B14" s="49"/>
      <c r="C14" s="51"/>
      <c r="D14" s="51"/>
      <c r="E14" s="51"/>
      <c r="F14" s="51"/>
      <c r="G14" s="51"/>
      <c r="H14" s="51"/>
      <c r="I14" s="49"/>
      <c r="J14" s="49"/>
      <c r="K14" s="49"/>
      <c r="L14" s="212"/>
      <c r="N14" s="218" t="s">
        <v>11</v>
      </c>
      <c r="O14" s="218" t="s">
        <v>10</v>
      </c>
      <c r="P14" s="219">
        <v>9693655.7400000002</v>
      </c>
      <c r="Q14" s="177">
        <v>5.5173321355380445</v>
      </c>
      <c r="R14" s="220">
        <v>1.138304859</v>
      </c>
      <c r="S14" s="221">
        <v>1.2</v>
      </c>
      <c r="T14" s="222">
        <v>6.7183578429695716</v>
      </c>
      <c r="U14" s="223">
        <v>5.2041040849019238</v>
      </c>
      <c r="AC14" s="224">
        <v>1</v>
      </c>
      <c r="AD14" s="225" t="str">
        <f>+INDEX(P12:S12,AC14)</f>
        <v>Patrimonio (US$)</v>
      </c>
      <c r="AE14" s="225"/>
      <c r="AF14" s="225"/>
      <c r="AG14" s="225"/>
    </row>
    <row r="15" spans="1:38" s="177" customFormat="1" ht="49.5" x14ac:dyDescent="0.3">
      <c r="A15" s="59"/>
      <c r="B15" s="59"/>
      <c r="C15" s="59"/>
      <c r="D15" s="59"/>
      <c r="E15" s="59"/>
      <c r="F15" s="59"/>
      <c r="G15" s="59"/>
      <c r="H15" s="59"/>
      <c r="I15" s="59"/>
      <c r="J15" s="59"/>
      <c r="K15" s="59"/>
      <c r="L15" s="212"/>
      <c r="N15" s="218" t="s">
        <v>78</v>
      </c>
      <c r="O15" s="218" t="s">
        <v>13</v>
      </c>
      <c r="P15" s="219">
        <v>15259312.92</v>
      </c>
      <c r="Q15" s="177">
        <v>5.2788483824788512</v>
      </c>
      <c r="R15" s="220">
        <v>1.1383301296999999</v>
      </c>
      <c r="S15" s="221">
        <v>0.2</v>
      </c>
      <c r="T15" s="222">
        <v>5.5528000000000004</v>
      </c>
      <c r="U15" s="223"/>
      <c r="AC15" s="224"/>
      <c r="AD15" s="225"/>
      <c r="AE15" s="225"/>
      <c r="AF15" s="225"/>
      <c r="AG15" s="225"/>
    </row>
    <row r="16" spans="1:38" s="213" customFormat="1" ht="55.5" customHeight="1" x14ac:dyDescent="0.3">
      <c r="A16" s="131"/>
      <c r="B16" s="132"/>
      <c r="C16" s="132"/>
      <c r="D16" s="132"/>
      <c r="E16" s="132"/>
      <c r="F16" s="132"/>
      <c r="G16" s="132"/>
      <c r="H16" s="132"/>
      <c r="I16" s="132"/>
      <c r="J16" s="132"/>
      <c r="K16" s="61"/>
      <c r="L16" s="212"/>
      <c r="M16" s="177"/>
      <c r="N16" s="218"/>
      <c r="O16" s="218"/>
      <c r="P16" s="188"/>
      <c r="Q16" s="226"/>
      <c r="R16" s="220"/>
      <c r="S16" s="227"/>
      <c r="T16" s="192"/>
      <c r="U16" s="192"/>
      <c r="AC16" s="228" t="s">
        <v>31</v>
      </c>
      <c r="AD16" s="229" t="s">
        <v>32</v>
      </c>
      <c r="AE16" s="229" t="s">
        <v>33</v>
      </c>
      <c r="AF16" s="230"/>
      <c r="AG16" s="230"/>
    </row>
    <row r="17" spans="1:35" s="213" customFormat="1" ht="74.25" customHeight="1" x14ac:dyDescent="0.3">
      <c r="A17" s="128"/>
      <c r="B17" s="51"/>
      <c r="C17" s="53"/>
      <c r="D17" s="53"/>
      <c r="E17" s="53"/>
      <c r="F17" s="53"/>
      <c r="G17" s="53"/>
      <c r="H17" s="53"/>
      <c r="I17" s="53"/>
      <c r="J17" s="53"/>
      <c r="K17" s="62"/>
      <c r="L17" s="231"/>
      <c r="M17" s="177"/>
      <c r="N17" s="177"/>
      <c r="O17" s="217" t="s">
        <v>82</v>
      </c>
      <c r="P17" s="217" t="s">
        <v>103</v>
      </c>
      <c r="Q17" s="217" t="s">
        <v>77</v>
      </c>
      <c r="R17" s="206" t="s">
        <v>84</v>
      </c>
      <c r="S17" s="191"/>
      <c r="T17" s="192"/>
      <c r="U17" s="192"/>
      <c r="AC17" s="228"/>
      <c r="AD17" s="229"/>
      <c r="AE17" s="232"/>
      <c r="AF17" s="230" t="e">
        <f>RANK(#REF!,P$14:P$17)</f>
        <v>#REF!</v>
      </c>
      <c r="AG17" s="230" t="e">
        <f t="shared" ref="AG17:AI19" si="0">RANK(Q13,Q$13:Q$17)</f>
        <v>#N/A</v>
      </c>
      <c r="AH17" s="213" t="e">
        <f>RANK(#REF!,R$14:R$17)</f>
        <v>#REF!</v>
      </c>
      <c r="AI17" s="213" t="e">
        <f t="shared" si="0"/>
        <v>#N/A</v>
      </c>
    </row>
    <row r="18" spans="1:35" s="213" customFormat="1" ht="76.5" customHeight="1" x14ac:dyDescent="0.3">
      <c r="A18" s="128"/>
      <c r="B18" s="51"/>
      <c r="C18" s="53"/>
      <c r="D18" s="53"/>
      <c r="E18" s="53"/>
      <c r="F18" s="53"/>
      <c r="G18" s="53"/>
      <c r="H18" s="53"/>
      <c r="I18" s="53"/>
      <c r="J18" s="53"/>
      <c r="K18" s="62"/>
      <c r="L18" s="212"/>
      <c r="M18" s="177"/>
      <c r="N18" s="218" t="s">
        <v>11</v>
      </c>
      <c r="O18" s="226">
        <v>5.3714938481642545</v>
      </c>
      <c r="P18" s="226">
        <f>Q14</f>
        <v>5.5173321355380445</v>
      </c>
      <c r="Q18" s="233">
        <f>S14</f>
        <v>1.2</v>
      </c>
      <c r="R18" s="234">
        <f>T14</f>
        <v>6.7183578429695716</v>
      </c>
      <c r="S18" s="177"/>
      <c r="T18" s="177"/>
      <c r="U18" s="177"/>
      <c r="AC18" s="235">
        <f>+RANK(AE18,$AE$18:$AE$19,0)+COUNTIF($AE$18:AE18,AE18)-1</f>
        <v>2</v>
      </c>
      <c r="AD18" s="229" t="s">
        <v>75</v>
      </c>
      <c r="AE18" s="232">
        <f>+INDEX(P14:S14,$AC$14)</f>
        <v>9693655.7400000002</v>
      </c>
      <c r="AF18" s="230" t="e">
        <f>RANK('Fdos Corto Plazo'!P14,P$14:P$17)</f>
        <v>#N/A</v>
      </c>
      <c r="AG18" s="230" t="e">
        <f>RANK(#REF!,Q$13:Q$17)</f>
        <v>#REF!</v>
      </c>
      <c r="AH18" s="213" t="e">
        <f>RANK(#REF!,R$14:R$17)</f>
        <v>#REF!</v>
      </c>
      <c r="AI18" s="213">
        <f t="shared" si="0"/>
        <v>1</v>
      </c>
    </row>
    <row r="19" spans="1:35" s="213" customFormat="1" ht="62.25" customHeight="1" x14ac:dyDescent="0.3">
      <c r="A19" s="128"/>
      <c r="B19" s="51"/>
      <c r="C19" s="51"/>
      <c r="D19" s="51"/>
      <c r="E19" s="51"/>
      <c r="F19" s="51"/>
      <c r="G19" s="51"/>
      <c r="H19" s="51"/>
      <c r="I19" s="51"/>
      <c r="J19" s="51"/>
      <c r="K19" s="52"/>
      <c r="L19" s="212"/>
      <c r="M19" s="177"/>
      <c r="N19" s="218" t="s">
        <v>83</v>
      </c>
      <c r="O19" s="226">
        <v>5.3714938481642545</v>
      </c>
      <c r="P19" s="226">
        <f>Q15</f>
        <v>5.2788483824788512</v>
      </c>
      <c r="Q19" s="233">
        <f>S15</f>
        <v>0.2</v>
      </c>
      <c r="R19" s="234">
        <f>T15</f>
        <v>5.5528000000000004</v>
      </c>
      <c r="S19" s="177"/>
      <c r="T19" s="177"/>
      <c r="U19" s="177"/>
      <c r="AC19" s="235">
        <f>+RANK(AE19,$AE$18:$AE$19,0)+COUNTIF($AE$18:AE19,AE19)-1</f>
        <v>1</v>
      </c>
      <c r="AD19" s="229" t="s">
        <v>79</v>
      </c>
      <c r="AE19" s="232">
        <f>+INDEX(P15:S15,$AC$14)</f>
        <v>15259312.92</v>
      </c>
      <c r="AF19" s="230" t="e">
        <f>RANK('Fdos Corto Plazo'!P14,P$14:P$17)</f>
        <v>#N/A</v>
      </c>
      <c r="AG19" s="230">
        <f>RANK(Q14,Q$13:Q$17)</f>
        <v>1</v>
      </c>
      <c r="AH19" s="213" t="e">
        <f>RANK(#REF!,R$14:R$17)</f>
        <v>#REF!</v>
      </c>
      <c r="AI19" s="213">
        <f t="shared" si="0"/>
        <v>2</v>
      </c>
    </row>
    <row r="20" spans="1:35" s="213" customFormat="1" ht="60" customHeight="1" x14ac:dyDescent="0.3">
      <c r="A20" s="128"/>
      <c r="B20" s="51"/>
      <c r="C20" s="51"/>
      <c r="D20" s="51"/>
      <c r="E20" s="51"/>
      <c r="F20" s="51"/>
      <c r="G20" s="51"/>
      <c r="H20" s="51"/>
      <c r="I20" s="51"/>
      <c r="J20" s="51"/>
      <c r="K20" s="52"/>
      <c r="L20" s="212"/>
      <c r="M20" s="177"/>
      <c r="N20" s="177"/>
      <c r="O20" s="177"/>
      <c r="P20" s="217"/>
      <c r="Q20" s="185"/>
      <c r="R20" s="177"/>
      <c r="S20" s="177"/>
      <c r="T20" s="177"/>
      <c r="U20" s="177"/>
      <c r="AC20" s="228"/>
      <c r="AD20" s="229"/>
      <c r="AE20" s="232"/>
      <c r="AF20" s="230" t="e">
        <f>RANK(P17,P$14:P$17)</f>
        <v>#VALUE!</v>
      </c>
      <c r="AG20" s="230" t="e">
        <f>RANK(Q17,Q$13:Q$17)</f>
        <v>#VALUE!</v>
      </c>
      <c r="AH20" s="213" t="e">
        <f>RANK(R17,R$14:R$17)</f>
        <v>#VALUE!</v>
      </c>
      <c r="AI20" s="213" t="e">
        <f>RANK(S17,S$13:S$17)</f>
        <v>#N/A</v>
      </c>
    </row>
    <row r="21" spans="1:35" s="213" customFormat="1" ht="16.5" x14ac:dyDescent="0.3">
      <c r="A21" s="128"/>
      <c r="B21" s="51"/>
      <c r="C21" s="51"/>
      <c r="D21" s="56"/>
      <c r="E21" s="63"/>
      <c r="F21" s="64"/>
      <c r="G21" s="57"/>
      <c r="H21" s="65"/>
      <c r="I21" s="65"/>
      <c r="J21" s="65"/>
      <c r="K21" s="133"/>
      <c r="L21" s="236"/>
      <c r="M21" s="177"/>
      <c r="N21" s="177"/>
      <c r="O21" s="177"/>
      <c r="P21" s="217"/>
      <c r="Q21" s="177"/>
      <c r="R21" s="177"/>
      <c r="S21" s="177"/>
      <c r="T21" s="177"/>
      <c r="U21" s="177"/>
    </row>
    <row r="22" spans="1:35" s="213" customFormat="1" ht="16.5" x14ac:dyDescent="0.3">
      <c r="A22" s="128"/>
      <c r="B22" s="51"/>
      <c r="C22" s="51"/>
      <c r="D22" s="56"/>
      <c r="E22" s="63"/>
      <c r="F22" s="64"/>
      <c r="G22" s="57"/>
      <c r="H22" s="65"/>
      <c r="I22" s="65"/>
      <c r="J22" s="65"/>
      <c r="K22" s="133"/>
      <c r="L22" s="236"/>
      <c r="M22" s="177"/>
      <c r="N22" s="177"/>
      <c r="O22" s="226"/>
      <c r="P22" s="217"/>
      <c r="Q22" s="177"/>
      <c r="R22" s="177"/>
      <c r="S22" s="177"/>
      <c r="T22" s="177"/>
      <c r="U22" s="177"/>
    </row>
    <row r="23" spans="1:35" s="213" customFormat="1" ht="16.5" x14ac:dyDescent="0.3">
      <c r="A23" s="128"/>
      <c r="B23" s="51"/>
      <c r="C23" s="51"/>
      <c r="D23" s="51"/>
      <c r="E23" s="51"/>
      <c r="F23" s="51"/>
      <c r="G23" s="51"/>
      <c r="H23" s="51"/>
      <c r="I23" s="51"/>
      <c r="J23" s="51"/>
      <c r="K23" s="52"/>
      <c r="L23" s="212"/>
      <c r="M23" s="177"/>
      <c r="N23" s="177"/>
      <c r="O23" s="237"/>
      <c r="P23" s="217"/>
      <c r="Q23" s="237"/>
      <c r="R23" s="177"/>
      <c r="S23" s="177"/>
      <c r="T23" s="177"/>
      <c r="U23" s="177"/>
      <c r="AB23" s="238"/>
      <c r="AD23" s="213">
        <f>+MATCH(M8,$AC$17:$AC$20,0)</f>
        <v>3</v>
      </c>
    </row>
    <row r="24" spans="1:35" s="213" customFormat="1" ht="16.5" x14ac:dyDescent="0.3">
      <c r="A24" s="128"/>
      <c r="B24" s="51"/>
      <c r="C24" s="51"/>
      <c r="D24" s="51"/>
      <c r="E24" s="51"/>
      <c r="F24" s="51"/>
      <c r="G24" s="51"/>
      <c r="H24" s="51"/>
      <c r="I24" s="51"/>
      <c r="J24" s="51"/>
      <c r="K24" s="52"/>
      <c r="L24" s="212"/>
      <c r="M24" s="177"/>
      <c r="N24" s="177"/>
      <c r="O24" s="239"/>
      <c r="P24" s="177"/>
      <c r="Q24" s="177"/>
      <c r="R24" s="177"/>
      <c r="S24" s="177"/>
      <c r="T24" s="177"/>
      <c r="U24" s="177"/>
      <c r="AB24" s="238"/>
    </row>
    <row r="25" spans="1:35" s="213" customFormat="1" ht="16.5" x14ac:dyDescent="0.3">
      <c r="A25" s="128"/>
      <c r="B25" s="51"/>
      <c r="C25" s="51"/>
      <c r="D25" s="51"/>
      <c r="E25" s="51"/>
      <c r="F25" s="51"/>
      <c r="G25" s="51"/>
      <c r="H25" s="51"/>
      <c r="I25" s="51"/>
      <c r="J25" s="51"/>
      <c r="K25" s="52"/>
      <c r="L25" s="212"/>
      <c r="M25" s="177"/>
      <c r="N25" s="177"/>
      <c r="O25" s="177"/>
      <c r="P25" s="177"/>
      <c r="Q25" s="177"/>
      <c r="R25" s="177"/>
      <c r="S25" s="177"/>
      <c r="T25" s="177"/>
      <c r="U25" s="177"/>
      <c r="AB25" s="238"/>
    </row>
    <row r="26" spans="1:35" s="213" customFormat="1" ht="16.5" x14ac:dyDescent="0.3">
      <c r="A26" s="128"/>
      <c r="B26" s="51"/>
      <c r="C26" s="51"/>
      <c r="D26" s="51"/>
      <c r="E26" s="51"/>
      <c r="F26" s="51"/>
      <c r="G26" s="51"/>
      <c r="H26" s="51"/>
      <c r="I26" s="51"/>
      <c r="J26" s="51"/>
      <c r="K26" s="52"/>
      <c r="L26" s="212"/>
      <c r="M26" s="177"/>
      <c r="N26" s="177"/>
      <c r="O26" s="177"/>
      <c r="P26" s="177"/>
      <c r="Q26" s="177"/>
      <c r="R26" s="177"/>
      <c r="S26" s="177"/>
      <c r="T26" s="177"/>
      <c r="U26" s="177"/>
      <c r="AB26" s="238"/>
    </row>
    <row r="27" spans="1:35" s="213" customFormat="1" ht="16.5" x14ac:dyDescent="0.3">
      <c r="A27" s="128"/>
      <c r="B27" s="51"/>
      <c r="C27" s="51"/>
      <c r="D27" s="51"/>
      <c r="E27" s="51"/>
      <c r="F27" s="51"/>
      <c r="G27" s="51"/>
      <c r="H27" s="51"/>
      <c r="I27" s="51"/>
      <c r="J27" s="51"/>
      <c r="K27" s="52"/>
      <c r="L27" s="212"/>
      <c r="M27" s="177"/>
      <c r="N27" s="177"/>
      <c r="O27" s="177"/>
      <c r="P27" s="177"/>
      <c r="Q27" s="177"/>
      <c r="R27" s="177"/>
      <c r="S27" s="177"/>
      <c r="T27" s="177"/>
      <c r="U27" s="177"/>
      <c r="AB27" s="238"/>
    </row>
    <row r="28" spans="1:35" s="213" customFormat="1" ht="14.25" customHeight="1" x14ac:dyDescent="0.3">
      <c r="A28" s="134"/>
      <c r="B28" s="59"/>
      <c r="C28" s="59"/>
      <c r="D28" s="59"/>
      <c r="E28" s="59"/>
      <c r="F28" s="59"/>
      <c r="G28" s="59"/>
      <c r="H28" s="59"/>
      <c r="I28" s="59"/>
      <c r="J28" s="59"/>
      <c r="K28" s="60"/>
      <c r="L28" s="212"/>
      <c r="M28" s="177"/>
      <c r="N28" s="177"/>
      <c r="O28" s="177"/>
      <c r="P28" s="177"/>
      <c r="Q28" s="177"/>
      <c r="R28" s="177"/>
      <c r="S28" s="177"/>
      <c r="T28" s="177"/>
      <c r="U28" s="177"/>
    </row>
    <row r="29" spans="1:35" s="213" customFormat="1" ht="14.25" customHeight="1" x14ac:dyDescent="0.3">
      <c r="A29" s="49"/>
      <c r="B29" s="49"/>
      <c r="C29" s="51"/>
      <c r="D29" s="51"/>
      <c r="E29" s="51"/>
      <c r="F29" s="51"/>
      <c r="G29" s="51"/>
      <c r="H29" s="51"/>
      <c r="I29" s="49"/>
      <c r="J29" s="49"/>
      <c r="K29" s="49"/>
      <c r="L29" s="212"/>
      <c r="M29" s="177"/>
      <c r="N29" s="177"/>
      <c r="O29" s="177"/>
      <c r="P29" s="177"/>
      <c r="Q29" s="177"/>
      <c r="R29" s="177"/>
      <c r="S29" s="177"/>
      <c r="T29" s="177"/>
      <c r="U29" s="177"/>
    </row>
    <row r="30" spans="1:35" s="213" customFormat="1" ht="15" customHeight="1" thickBot="1" x14ac:dyDescent="0.35">
      <c r="A30" s="49"/>
      <c r="B30" s="49"/>
      <c r="C30" s="51"/>
      <c r="D30" s="51"/>
      <c r="E30" s="51"/>
      <c r="F30" s="51"/>
      <c r="G30" s="51"/>
      <c r="H30" s="51"/>
      <c r="I30" s="49"/>
      <c r="J30" s="49"/>
      <c r="K30" s="49"/>
      <c r="L30" s="212"/>
      <c r="M30" s="177"/>
      <c r="N30" s="177"/>
      <c r="O30" s="177"/>
      <c r="P30" s="177"/>
      <c r="Q30" s="177"/>
      <c r="R30" s="177"/>
      <c r="S30" s="177"/>
      <c r="T30" s="177"/>
      <c r="U30" s="177"/>
    </row>
    <row r="31" spans="1:35" s="213" customFormat="1" ht="26.25" customHeight="1" thickBot="1" x14ac:dyDescent="0.35">
      <c r="A31" s="49"/>
      <c r="B31" s="49"/>
      <c r="C31" s="49"/>
      <c r="D31" s="49"/>
      <c r="E31" s="135" t="s">
        <v>99</v>
      </c>
      <c r="F31" s="136">
        <f>H34</f>
        <v>44123</v>
      </c>
      <c r="G31" s="49"/>
      <c r="H31" s="49"/>
      <c r="I31" s="49"/>
      <c r="J31" s="49"/>
      <c r="K31" s="49"/>
      <c r="L31" s="212"/>
      <c r="M31" s="177"/>
      <c r="N31" s="177"/>
      <c r="O31" s="177"/>
      <c r="P31" s="177"/>
      <c r="Q31" s="177"/>
      <c r="R31" s="177"/>
      <c r="S31" s="177"/>
      <c r="T31" s="177"/>
      <c r="U31" s="177"/>
    </row>
    <row r="32" spans="1:35" s="175" customFormat="1" ht="14.25" customHeight="1" thickBot="1" x14ac:dyDescent="0.35">
      <c r="A32" s="49"/>
      <c r="B32" s="49"/>
      <c r="C32" s="49"/>
      <c r="D32" s="49"/>
      <c r="E32" s="49"/>
      <c r="F32" s="49"/>
      <c r="G32" s="49"/>
      <c r="H32" s="49"/>
      <c r="I32" s="49"/>
      <c r="J32" s="49"/>
      <c r="K32" s="49"/>
      <c r="L32" s="212"/>
      <c r="M32" s="174"/>
      <c r="N32" s="174"/>
      <c r="O32" s="174"/>
      <c r="P32" s="174"/>
      <c r="Q32" s="174"/>
      <c r="R32" s="174"/>
      <c r="S32" s="174"/>
      <c r="T32" s="174"/>
      <c r="U32" s="174"/>
    </row>
    <row r="33" spans="1:21" s="175" customFormat="1" ht="21.75" customHeight="1" x14ac:dyDescent="0.3">
      <c r="A33" s="49"/>
      <c r="B33" s="49"/>
      <c r="C33" s="162" t="s">
        <v>2</v>
      </c>
      <c r="D33" s="162" t="s">
        <v>3</v>
      </c>
      <c r="E33" s="162" t="s">
        <v>4</v>
      </c>
      <c r="F33" s="162" t="s">
        <v>24</v>
      </c>
      <c r="G33" s="126" t="s">
        <v>91</v>
      </c>
      <c r="H33" s="126" t="s">
        <v>86</v>
      </c>
      <c r="I33" s="162" t="s">
        <v>59</v>
      </c>
      <c r="J33" s="162" t="s">
        <v>92</v>
      </c>
      <c r="K33" s="49"/>
      <c r="L33" s="212"/>
      <c r="M33" s="174"/>
      <c r="N33" s="174"/>
      <c r="O33" s="174"/>
      <c r="P33" s="174"/>
      <c r="Q33" s="174"/>
      <c r="R33" s="174"/>
      <c r="S33" s="174"/>
      <c r="T33" s="174"/>
      <c r="U33" s="174"/>
    </row>
    <row r="34" spans="1:21" ht="21.75" customHeight="1" thickBot="1" x14ac:dyDescent="0.35">
      <c r="C34" s="163"/>
      <c r="D34" s="163"/>
      <c r="E34" s="163"/>
      <c r="F34" s="164"/>
      <c r="G34" s="81">
        <f>H34-1</f>
        <v>44122</v>
      </c>
      <c r="H34" s="81">
        <v>44123</v>
      </c>
      <c r="I34" s="163"/>
      <c r="J34" s="163"/>
      <c r="L34" s="153"/>
      <c r="M34" s="152"/>
      <c r="N34" s="152"/>
      <c r="O34" s="152"/>
      <c r="P34" s="152"/>
      <c r="Q34" s="152"/>
      <c r="R34" s="152"/>
      <c r="S34" s="152"/>
      <c r="T34" s="152"/>
      <c r="U34" s="152"/>
    </row>
    <row r="35" spans="1:21" ht="62.25" customHeight="1" x14ac:dyDescent="0.3">
      <c r="C35" s="82" t="s">
        <v>11</v>
      </c>
      <c r="D35" s="83" t="s">
        <v>10</v>
      </c>
      <c r="E35" s="84">
        <f>P14</f>
        <v>9693655.7400000002</v>
      </c>
      <c r="F35" s="87">
        <f>Q14</f>
        <v>5.5173321355380445</v>
      </c>
      <c r="G35" s="143">
        <v>1.1381378419999999</v>
      </c>
      <c r="H35" s="143">
        <f>R14</f>
        <v>1.138304859</v>
      </c>
      <c r="I35" s="144">
        <f>S14</f>
        <v>1.2</v>
      </c>
      <c r="J35" s="150">
        <v>5960.095500983608</v>
      </c>
      <c r="L35" s="153"/>
      <c r="M35" s="152"/>
      <c r="N35" s="152"/>
      <c r="O35" s="152"/>
      <c r="P35" s="152"/>
      <c r="Q35" s="152"/>
      <c r="R35" s="152"/>
      <c r="S35" s="152"/>
      <c r="T35" s="152"/>
      <c r="U35" s="152"/>
    </row>
    <row r="36" spans="1:21" ht="62.25" customHeight="1" x14ac:dyDescent="0.3">
      <c r="C36" s="85" t="s">
        <v>14</v>
      </c>
      <c r="D36" s="86" t="s">
        <v>13</v>
      </c>
      <c r="E36" s="84">
        <f>P15</f>
        <v>15259312.92</v>
      </c>
      <c r="F36" s="87">
        <f>Q15</f>
        <v>5.2788483824788512</v>
      </c>
      <c r="G36" s="143">
        <v>1.1381701453999999</v>
      </c>
      <c r="H36" s="143">
        <f>R15</f>
        <v>1.1383301296999999</v>
      </c>
      <c r="I36" s="144">
        <f>S15</f>
        <v>0.2</v>
      </c>
      <c r="J36" s="150">
        <v>1561.12</v>
      </c>
      <c r="L36" s="153"/>
      <c r="M36" s="152"/>
      <c r="N36" s="152"/>
      <c r="O36" s="152"/>
      <c r="P36" s="152"/>
      <c r="Q36" s="152"/>
      <c r="R36" s="152"/>
      <c r="S36" s="152"/>
      <c r="T36" s="152"/>
      <c r="U36" s="152"/>
    </row>
    <row r="37" spans="1:21" ht="62.25" customHeight="1" x14ac:dyDescent="0.3">
      <c r="L37" s="153"/>
      <c r="M37" s="152"/>
      <c r="N37" s="152"/>
      <c r="O37" s="152"/>
      <c r="P37" s="152"/>
      <c r="Q37" s="152"/>
      <c r="R37" s="152"/>
      <c r="S37" s="152"/>
      <c r="T37" s="152"/>
      <c r="U37" s="152"/>
    </row>
    <row r="38" spans="1:21" ht="62.25" customHeight="1" x14ac:dyDescent="0.3">
      <c r="G38" s="49"/>
      <c r="L38" s="153"/>
      <c r="M38" s="152"/>
      <c r="N38" s="152"/>
      <c r="O38" s="152"/>
      <c r="P38" s="152"/>
      <c r="Q38" s="152"/>
      <c r="R38" s="152"/>
      <c r="S38" s="152"/>
      <c r="T38" s="152"/>
      <c r="U38" s="152"/>
    </row>
    <row r="39" spans="1:21" ht="62.25" customHeight="1" x14ac:dyDescent="0.3">
      <c r="F39" s="127">
        <v>100</v>
      </c>
      <c r="L39" s="153"/>
      <c r="M39" s="152"/>
      <c r="N39" s="152"/>
      <c r="O39" s="152"/>
      <c r="P39" s="152"/>
      <c r="Q39" s="152"/>
      <c r="R39" s="152"/>
      <c r="S39" s="152"/>
      <c r="T39" s="152"/>
      <c r="U39" s="152"/>
    </row>
    <row r="40" spans="1:21" ht="62.25" hidden="1" customHeight="1" x14ac:dyDescent="0.3"/>
    <row r="41" spans="1:21" ht="62.25" hidden="1" customHeight="1" x14ac:dyDescent="0.3"/>
    <row r="42" spans="1:21" ht="62.25" hidden="1" customHeight="1" x14ac:dyDescent="0.3"/>
    <row r="43" spans="1:21" ht="62.25" hidden="1" customHeight="1" x14ac:dyDescent="0.3"/>
    <row r="44" spans="1:21" ht="62.25" hidden="1" customHeight="1" x14ac:dyDescent="0.3"/>
    <row r="45" spans="1:21" ht="62.25" hidden="1" customHeight="1" x14ac:dyDescent="0.3"/>
    <row r="46" spans="1:21" ht="62.25" hidden="1" customHeight="1" x14ac:dyDescent="0.3"/>
    <row r="47" spans="1:21" ht="62.25" hidden="1" customHeight="1" x14ac:dyDescent="0.3"/>
  </sheetData>
  <sheetProtection algorithmName="SHA-512" hashValue="rPCUqirSVAHajq+Pval8dg5ID63zUkg2Qhn2jK8Xe6+T81NL+DJp5XOnpnI69YOsPw61i9K/RBRKmWHOsSf5Zg==" saltValue="G5uh5fbcanZbygat7q1f9w=="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168" t="s">
        <v>23</v>
      </c>
      <c r="E16" s="169"/>
      <c r="F16" s="170"/>
    </row>
    <row r="17" spans="3:6" ht="39.75" customHeight="1" thickBot="1" x14ac:dyDescent="0.25">
      <c r="C17" s="112" t="s">
        <v>7</v>
      </c>
      <c r="D17" s="165" t="s">
        <v>19</v>
      </c>
      <c r="E17" s="166"/>
      <c r="F17" s="167"/>
    </row>
    <row r="18" spans="3:6" ht="30.75" customHeight="1" thickBot="1" x14ac:dyDescent="0.25">
      <c r="C18" s="112" t="s">
        <v>9</v>
      </c>
      <c r="D18" s="165" t="s">
        <v>20</v>
      </c>
      <c r="E18" s="166"/>
      <c r="F18" s="167"/>
    </row>
    <row r="19" spans="3:6" ht="13.5" thickBot="1" x14ac:dyDescent="0.25">
      <c r="C19" s="112" t="s">
        <v>11</v>
      </c>
      <c r="D19" s="165" t="s">
        <v>20</v>
      </c>
      <c r="E19" s="166"/>
      <c r="F19" s="167"/>
    </row>
    <row r="20" spans="3:6" ht="30" customHeight="1" thickBot="1" x14ac:dyDescent="0.25">
      <c r="C20" s="112" t="s">
        <v>12</v>
      </c>
      <c r="D20" s="165" t="s">
        <v>21</v>
      </c>
      <c r="E20" s="166"/>
      <c r="F20" s="167"/>
    </row>
    <row r="21" spans="3:6" ht="13.5" thickBot="1" x14ac:dyDescent="0.25">
      <c r="C21" s="112" t="s">
        <v>14</v>
      </c>
      <c r="D21" s="165" t="s">
        <v>21</v>
      </c>
      <c r="E21" s="166"/>
      <c r="F21" s="167"/>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5" activePane="bottomRight" state="frozen"/>
      <selection pane="topRight"/>
      <selection pane="bottomLeft"/>
      <selection pane="bottomRight" activeCell="P33" sqref="P33"/>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171" t="s">
        <v>17</v>
      </c>
      <c r="G3" s="172"/>
      <c r="H3" s="172"/>
      <c r="I3" s="173"/>
      <c r="P3" s="171" t="s">
        <v>18</v>
      </c>
      <c r="Q3" s="172"/>
      <c r="R3" s="172"/>
      <c r="S3" s="173"/>
    </row>
    <row r="4" spans="2:19" ht="17.25" thickBot="1" x14ac:dyDescent="0.35">
      <c r="F4" s="116" t="s">
        <v>102</v>
      </c>
      <c r="G4" s="117"/>
      <c r="H4" s="148">
        <f>'Fdos Corto Plazo'!H32</f>
        <v>44123</v>
      </c>
      <c r="I4" s="118"/>
      <c r="P4" s="116" t="str">
        <f>F4</f>
        <v xml:space="preserve">Información actualizada al </v>
      </c>
      <c r="Q4" s="119"/>
      <c r="R4" s="148">
        <f>H4</f>
        <v>44123</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lr5wvhPofE9WWtxBcjoHTq7pbkoBuPnzVDvQnBfLb+R42/bXR/vt+1tu6HLGb3eyn4rYD2mbCGz4lZk0czUUvw==" saltValue="zAUW/99UBPYW0LSfEWvtSA=="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2020-10-21T23:47:05Z</dcterms:modified>
</cp:coreProperties>
</file>