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4.xml" ContentType="application/vnd.openxmlformats-officedocument.drawing+xml"/>
  <Override PartName="/xl/ctrlProps/ctrlProp3.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eramos.SSF\Desktop\"/>
    </mc:Choice>
  </mc:AlternateContent>
  <bookViews>
    <workbookView xWindow="0" yWindow="0" windowWidth="20490" windowHeight="8340"/>
  </bookViews>
  <sheets>
    <sheet name="Índice" sheetId="6" r:id="rId1"/>
    <sheet name="Fdos Corto Plazo" sheetId="1" r:id="rId2"/>
    <sheet name="Fdos Mediano Plazo2.1" sheetId="9" state="hidden" r:id="rId3"/>
    <sheet name="Fdos Mediano Plazo " sheetId="12" r:id="rId4"/>
    <sheet name="Definiciones" sheetId="2" r:id="rId5"/>
    <sheet name="Gráficos" sheetId="3" r:id="rId6"/>
    <sheet name="Hoja2" sheetId="5" state="hidden" r:id="rId7"/>
    <sheet name="Hoja6" sheetId="11" state="hidden" r:id="rId8"/>
    <sheet name="Hoja3" sheetId="10" state="hidden" r:id="rId9"/>
  </sheets>
  <definedNames>
    <definedName name="_xlnm._FilterDatabase" localSheetId="1" hidden="1">'Fdos Corto Plazo'!$C$31:$I$31</definedName>
    <definedName name="_xlnm._FilterDatabase" localSheetId="3" hidden="1">'Fdos Mediano Plazo '!$C$33:$I$33</definedName>
    <definedName name="MiGrafico" localSheetId="3">IF('Fdos Mediano Plazo '!$AC$14=2,Hoja3!$A$21:$H$42,Hoja3!$A$1:$G$18)</definedName>
    <definedName name="MiGrafico">IF('Fdos Corto Plazo'!$AC$14=2,Hoja3!$A$21:$H$42,Hoja3!$A$1:$G$18)</definedName>
    <definedName name="MiGrafico2">IF('Fdos Mediano Plazo2.1'!$T$12=2,Hoja6!$A$17:$F$30,Hoja6!$A$1:$F$14)</definedName>
    <definedName name="vc">Índice!$E$10</definedName>
  </definedNames>
  <calcPr calcId="162913"/>
</workbook>
</file>

<file path=xl/calcChain.xml><?xml version="1.0" encoding="utf-8"?>
<calcChain xmlns="http://schemas.openxmlformats.org/spreadsheetml/2006/main">
  <c r="J36" i="12" l="1"/>
  <c r="J35" i="12" l="1"/>
  <c r="J35" i="1" l="1"/>
  <c r="J33" i="1" l="1"/>
  <c r="J34" i="1" l="1"/>
  <c r="E33" i="1" l="1"/>
  <c r="E35" i="1" l="1"/>
  <c r="H35" i="1" l="1"/>
  <c r="H34" i="1"/>
  <c r="H33" i="1"/>
  <c r="P4" i="3" l="1"/>
  <c r="F4" i="1" l="1"/>
  <c r="F29" i="1"/>
  <c r="F4" i="12"/>
  <c r="F31" i="12"/>
  <c r="I34" i="1"/>
  <c r="I35" i="1"/>
  <c r="E34" i="1"/>
  <c r="F34" i="1"/>
  <c r="F35" i="1"/>
  <c r="I33" i="1"/>
  <c r="F33" i="1"/>
  <c r="R20" i="1"/>
  <c r="R21" i="1"/>
  <c r="R19" i="1"/>
  <c r="Q20" i="1"/>
  <c r="Q21" i="1"/>
  <c r="Q19" i="1"/>
  <c r="P20" i="1"/>
  <c r="P21" i="1"/>
  <c r="P19" i="1"/>
  <c r="O21" i="1"/>
  <c r="O20" i="1"/>
  <c r="O19" i="1"/>
  <c r="I36" i="12" l="1"/>
  <c r="I35" i="12"/>
  <c r="H36" i="12"/>
  <c r="H35" i="12"/>
  <c r="F36" i="12"/>
  <c r="F35" i="12"/>
  <c r="E36" i="12"/>
  <c r="E35" i="12"/>
  <c r="R19" i="12"/>
  <c r="R18" i="12"/>
  <c r="Q19" i="12"/>
  <c r="Q18" i="12"/>
  <c r="P19" i="12"/>
  <c r="P18" i="12"/>
  <c r="O19" i="12"/>
  <c r="O18" i="12"/>
  <c r="AE19" i="12" l="1"/>
  <c r="AE18" i="12"/>
  <c r="AI20" i="12" l="1"/>
  <c r="AH20" i="12"/>
  <c r="AG20" i="12"/>
  <c r="AF20" i="12"/>
  <c r="AI19" i="12"/>
  <c r="AH19" i="12"/>
  <c r="AG19" i="12"/>
  <c r="AF19" i="12"/>
  <c r="AI18" i="12"/>
  <c r="AH18" i="12"/>
  <c r="AG18" i="12"/>
  <c r="AF18" i="12"/>
  <c r="AI17" i="12"/>
  <c r="AH17" i="12"/>
  <c r="AG17" i="12"/>
  <c r="AF17" i="12"/>
  <c r="AD14" i="12"/>
  <c r="AA10" i="12"/>
  <c r="AA9" i="12"/>
  <c r="AA8" i="12"/>
  <c r="O7" i="12"/>
  <c r="AC19" i="12" l="1"/>
  <c r="AC18" i="12"/>
  <c r="O9" i="12" l="1"/>
  <c r="N8" i="12"/>
  <c r="AD23" i="12"/>
  <c r="N9" i="12"/>
  <c r="O8" i="12"/>
  <c r="AE18" i="1" l="1"/>
  <c r="AD14" i="1" l="1"/>
  <c r="U16" i="9"/>
  <c r="AA9" i="1" l="1"/>
  <c r="AA10" i="1"/>
  <c r="AA8" i="1"/>
  <c r="AE19" i="1"/>
  <c r="AE20" i="1"/>
  <c r="O7" i="1"/>
  <c r="L5" i="9"/>
  <c r="AF17" i="1"/>
  <c r="AA17" i="9"/>
  <c r="AA16" i="9"/>
  <c r="Z17" i="9"/>
  <c r="Z16" i="9"/>
  <c r="Y17" i="9"/>
  <c r="Y16" i="9"/>
  <c r="X17" i="9"/>
  <c r="X16" i="9"/>
  <c r="W17" i="9"/>
  <c r="W16" i="9"/>
  <c r="V17" i="9"/>
  <c r="V16" i="9"/>
  <c r="AG21" i="1"/>
  <c r="AG20" i="1"/>
  <c r="AG19" i="1"/>
  <c r="AG18" i="1"/>
  <c r="AG17" i="1"/>
  <c r="AF21" i="1"/>
  <c r="AF20" i="1"/>
  <c r="AF19" i="1"/>
  <c r="AF18" i="1"/>
  <c r="U17" i="9"/>
  <c r="AC18" i="1" l="1"/>
  <c r="S17" i="9"/>
  <c r="S16" i="9"/>
  <c r="AC20" i="1"/>
  <c r="AC19" i="1"/>
  <c r="AH17" i="1"/>
  <c r="AI17" i="1"/>
  <c r="AH18" i="1"/>
  <c r="AI18" i="1"/>
  <c r="AH19" i="1"/>
  <c r="AI19" i="1"/>
  <c r="AH20" i="1"/>
  <c r="AI20" i="1"/>
  <c r="AH21" i="1"/>
  <c r="AI21" i="1"/>
  <c r="O10" i="1" l="1"/>
  <c r="N9" i="1"/>
  <c r="O8" i="1"/>
  <c r="K6" i="9"/>
  <c r="K7" i="9"/>
  <c r="N8" i="1"/>
  <c r="N10" i="1"/>
  <c r="L7" i="9"/>
  <c r="L6" i="9"/>
  <c r="AD23" i="1" l="1"/>
  <c r="O9" i="1"/>
  <c r="C24" i="5" l="1"/>
  <c r="D24" i="5"/>
  <c r="E24" i="5"/>
  <c r="F24" i="5"/>
  <c r="G24" i="5"/>
  <c r="B24" i="5"/>
</calcChain>
</file>

<file path=xl/sharedStrings.xml><?xml version="1.0" encoding="utf-8"?>
<sst xmlns="http://schemas.openxmlformats.org/spreadsheetml/2006/main" count="217" uniqueCount="105">
  <si>
    <t>Publicación Diaria Fondos de Inversión</t>
  </si>
  <si>
    <t>Expresado en dólares de los Estados Unidos</t>
  </si>
  <si>
    <t>Fondo de Inversión</t>
  </si>
  <si>
    <t>Gestora de Fondo de Inversión</t>
  </si>
  <si>
    <t xml:space="preserve">Patrimonio </t>
  </si>
  <si>
    <t>Valor Cuota</t>
  </si>
  <si>
    <t>Comisión por Administración</t>
  </si>
  <si>
    <t>Fondo de Inversión Abierto Renta Liquidez Banagrícola</t>
  </si>
  <si>
    <t>Gestora de Fondos de Inversión Banagrícola S.A.</t>
  </si>
  <si>
    <t>Fondo  de Inversión Abierto Atlántida de Liquidez a Corto Plazo</t>
  </si>
  <si>
    <t>Atlántida Capital, S.A. Gestora de Fondos de Inversión</t>
  </si>
  <si>
    <t>Fondo de Inversión Abierto Atlántida de Crecimiento a Mediano Plazo</t>
  </si>
  <si>
    <t>Fondo de Inversión Abierto Rentable de Corto Plazo</t>
  </si>
  <si>
    <t>SGB Fondos de Inversión S.A. Gestora de Fondos de Inversión</t>
  </si>
  <si>
    <t>Fondo de Inversión Abierto Plazo 180</t>
  </si>
  <si>
    <t>DEFINICIONES</t>
  </si>
  <si>
    <t>Fondo</t>
  </si>
  <si>
    <t xml:space="preserve">RENDIMIENTO FONDOS DE INVERSIÓN ABIERTOS </t>
  </si>
  <si>
    <t>COMISIÓN POR ADMINISTRACIÓN DE FONDOS DE INVERSIÓN</t>
  </si>
  <si>
    <t>1.5%, la comisión se aprovisionará diariamente y se pagará mensualmente.</t>
  </si>
  <si>
    <t>2%, la comisión se aprovisionará diariamente y se pagará mensualmente.</t>
  </si>
  <si>
    <t>2%,la comisión se aprovisionará diariamente y se pagará mensualmente.</t>
  </si>
  <si>
    <t>*Esta información se detalla en el reglamento interno de cada Fondo de Inversión.</t>
  </si>
  <si>
    <t>*Porcentaje máximo cobrado por Administración</t>
  </si>
  <si>
    <t>Rendimiento Diario Anualizado</t>
  </si>
  <si>
    <t xml:space="preserve">INFORMACIÓN DIARIA FONDOS DE INVERSIÓN </t>
  </si>
  <si>
    <t>ÍNDICE</t>
  </si>
  <si>
    <t>Definiciones</t>
  </si>
  <si>
    <t>Intendencia de Valores y Conductas</t>
  </si>
  <si>
    <t>Comportamiento del Redimiento y Comisión de Fondos de Inversión</t>
  </si>
  <si>
    <t>x</t>
  </si>
  <si>
    <t>Jerarquia</t>
  </si>
  <si>
    <t>Fondos</t>
  </si>
  <si>
    <t>Datos</t>
  </si>
  <si>
    <t>Fondo de Inversion</t>
  </si>
  <si>
    <t>vc dia anterior</t>
  </si>
  <si>
    <t>vc dia</t>
  </si>
  <si>
    <t>SUPERINTENDENCIA DEL SISTEMA FINANCIERO</t>
  </si>
  <si>
    <t>Valor Cuota Del Día</t>
  </si>
  <si>
    <t>Rdto Bruto</t>
  </si>
  <si>
    <t>Rdto Mdo</t>
  </si>
  <si>
    <t>F</t>
  </si>
  <si>
    <t>Fondo Inversión</t>
  </si>
  <si>
    <t>Dato</t>
  </si>
  <si>
    <t>A</t>
  </si>
  <si>
    <t>B</t>
  </si>
  <si>
    <t>C</t>
  </si>
  <si>
    <t>D</t>
  </si>
  <si>
    <t>E</t>
  </si>
  <si>
    <t>1 patrimonio dolares</t>
  </si>
  <si>
    <t>2 rendimiento diaria porcentaje TRES GRAFICAS</t>
  </si>
  <si>
    <t>3 valor cuota dolares</t>
  </si>
  <si>
    <t>4 comision porcentaje</t>
  </si>
  <si>
    <t>1,3 dolares</t>
  </si>
  <si>
    <t>2 tres graficas porcentaje</t>
  </si>
  <si>
    <t>4 porcentaje</t>
  </si>
  <si>
    <t>Rendimiento Diario Anualizado (%)</t>
  </si>
  <si>
    <t>Fondo Abierto Banagrícola</t>
  </si>
  <si>
    <t>Fondo Abierto Atlántida Corto Plazo</t>
  </si>
  <si>
    <t>Comisión por Administración (%)</t>
  </si>
  <si>
    <t xml:space="preserve">Patrimonio(USD$$) </t>
  </si>
  <si>
    <t>Valor Cuota($)</t>
  </si>
  <si>
    <t>Comisión por Administración(%)</t>
  </si>
  <si>
    <t>0.26%</t>
  </si>
  <si>
    <t>0.25%</t>
  </si>
  <si>
    <t>Fondo Atlántida de Crecimiento a Mediano Plazo</t>
  </si>
  <si>
    <t>Fondo Atlántida de Liquidez a Corto Plazo</t>
  </si>
  <si>
    <t>Fondo Renta Liquidez Banagrícola</t>
  </si>
  <si>
    <t>Fondo Rentable de Corto Plazo</t>
  </si>
  <si>
    <t>Fondo  Plazo 180</t>
  </si>
  <si>
    <t>Fondo  Abierto Plazo 180</t>
  </si>
  <si>
    <t>Fondos de Inversión de Corto Plazo</t>
  </si>
  <si>
    <t>Fondos de Inversión de Mediano Plazo</t>
  </si>
  <si>
    <t>Valor Cuota Día Anterior (08/07/2018)</t>
  </si>
  <si>
    <t>Información al 09/07/2018</t>
  </si>
  <si>
    <t>Fondo  Atlántida Mediano Plazo</t>
  </si>
  <si>
    <t>Patrimonio (US$)</t>
  </si>
  <si>
    <t>Rendimiento Diario</t>
  </si>
  <si>
    <t>Comisión</t>
  </si>
  <si>
    <t>Fondo SGB de Inversión Abierto Plazo 180</t>
  </si>
  <si>
    <t>Fondo Plazo 180 SGB</t>
  </si>
  <si>
    <t>Fondo Rentable de Corto Plazo SGB</t>
  </si>
  <si>
    <t>Fondo Abierto Rentable de Corto Plazo SGB</t>
  </si>
  <si>
    <t>Rendimiento Ponderado de Fondos</t>
  </si>
  <si>
    <t>Fondo de Inversión Abierto Plazo 180 SGB</t>
  </si>
  <si>
    <t>Rendimiento Bruto</t>
  </si>
  <si>
    <t>Valor Cuota Día Anterior</t>
  </si>
  <si>
    <t>Valor Cuota al día</t>
  </si>
  <si>
    <t>Comisión por</t>
  </si>
  <si>
    <t>Administración (%)</t>
  </si>
  <si>
    <t>Acumulado mensual de</t>
  </si>
  <si>
    <t>Comisión x Admón.</t>
  </si>
  <si>
    <t>Valor Cuota día Anterior</t>
  </si>
  <si>
    <t>Acumulado mensual de Comisión x Admón.</t>
  </si>
  <si>
    <t>Departamento de Supervisión de Fondos de Inversión</t>
  </si>
  <si>
    <r>
      <rPr>
        <b/>
        <u/>
        <sz val="10"/>
        <color theme="1"/>
        <rFont val="Arial Narrow"/>
        <family val="2"/>
      </rPr>
      <t>Cuota de Participación:</t>
    </r>
    <r>
      <rPr>
        <sz val="10"/>
        <color theme="1"/>
        <rFont val="Arial Narrow"/>
        <family val="2"/>
      </rPr>
      <t xml:space="preserve"> Es la representación de los aportes del partícipe dentro de un Fondo de Inversión, cada Fondo se expresará en cuotas de participación, con el objeto de determinar la parte que le corresponde a cada uno de los inversionistas dentro del patrimonio de éste.</t>
    </r>
  </si>
  <si>
    <r>
      <rPr>
        <b/>
        <u/>
        <sz val="10"/>
        <color theme="1"/>
        <rFont val="Arial Narrow"/>
        <family val="2"/>
      </rPr>
      <t xml:space="preserve">Valor Cuota: </t>
    </r>
    <r>
      <rPr>
        <sz val="10"/>
        <color theme="1"/>
        <rFont val="Arial Narrow"/>
        <family val="2"/>
      </rPr>
      <t>Es el valor en dólares de una cuota de participación en un Fondo de Inversión, el cual es calculado diariamente.</t>
    </r>
  </si>
  <si>
    <r>
      <rPr>
        <b/>
        <u/>
        <sz val="10"/>
        <color theme="1"/>
        <rFont val="Arial Narrow"/>
        <family val="2"/>
      </rPr>
      <t>Comisión por Administración:</t>
    </r>
    <r>
      <rPr>
        <sz val="10"/>
        <color theme="1"/>
        <rFont val="Arial Narrow"/>
        <family val="2"/>
      </rPr>
      <t xml:space="preserve">   Comisión con cargo al Fondo de Inversión, que cobra la Gestora por el servicio de administración, la cual es un porcentaje del patrimonio diario del Fondo de Inversión. La comisión es expresada en terminos porcentuales anuales, sin embargo se provisiona de forma diaria y es pagada mensualmente por el Fondo de Inversión a la Gestora.</t>
    </r>
  </si>
  <si>
    <r>
      <t>Fondo de Inversión de Corto Plazo:</t>
    </r>
    <r>
      <rPr>
        <sz val="10"/>
        <color theme="1"/>
        <rFont val="Arial Narrow"/>
        <family val="2"/>
      </rPr>
      <t xml:space="preserve">  La duración del portafolio de inversión es  menor o igual a dos años. Se invierte en instrumentos de deuda de corto plazo.</t>
    </r>
  </si>
  <si>
    <r>
      <t>Fondo de Inversión de Mediano Plazo</t>
    </r>
    <r>
      <rPr>
        <sz val="10"/>
        <color theme="1"/>
        <rFont val="Arial Narrow"/>
        <family val="2"/>
      </rPr>
      <t>:La duración del portafolio de inversión oscila entre 3.5 y 5 años. Se invierte en instrumentos de deuda de corto plazo e instrumentos de deuda de mediano y largo plazo con una duración mínima superior a los 365 días.</t>
    </r>
  </si>
  <si>
    <t>Cuadro Informativo al</t>
  </si>
  <si>
    <t>Información al</t>
  </si>
  <si>
    <t>(expresado en dólares de los Estados Unidos)</t>
  </si>
  <si>
    <t>Información actualizada al 27/08/2018</t>
  </si>
  <si>
    <t>Valor Cuota al día 03/09/2018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</si>
</sst>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8" formatCode="&quot;$&quot;#,##0.00_);[Red]\(&quot;$&quot;#,##0.00\)"/>
    <numFmt numFmtId="44" formatCode="_(&quot;$&quot;* #,##0.00_);_(&quot;$&quot;* \(#,##0.00\);_(&quot;$&quot;* &quot;-&quot;??_);_(@_)"/>
    <numFmt numFmtId="43" formatCode="_(* #,##0.00_);_(* \(#,##0.00\);_(* &quot;-&quot;??_);_(@_)"/>
    <numFmt numFmtId="164" formatCode="0.0000%"/>
    <numFmt numFmtId="165" formatCode="_(* #,##0.00000000000_);_(* \(#,##0.00000000000\);_(* &quot;-&quot;??_);_(@_)"/>
    <numFmt numFmtId="166" formatCode="_(* #,##0.0000000000_);_(* \(#,##0.0000000000\);_(* &quot;-&quot;??_);_(@_)"/>
    <numFmt numFmtId="167" formatCode="#,##0.0000"/>
    <numFmt numFmtId="168" formatCode="&quot;$&quot;#,##0.00"/>
    <numFmt numFmtId="169" formatCode="0.00000"/>
    <numFmt numFmtId="170" formatCode="0.000%"/>
    <numFmt numFmtId="171" formatCode="0.0000"/>
    <numFmt numFmtId="172" formatCode="_(* #,##0.0000_);_(* \(#,##0.0000\);_(* &quot;-&quot;??_);_(@_)"/>
    <numFmt numFmtId="173" formatCode="0.0000000"/>
    <numFmt numFmtId="174" formatCode="0.000000000"/>
  </numFmts>
  <fonts count="29" x14ac:knownFonts="1">
    <font>
      <sz val="11"/>
      <color theme="1"/>
      <name val="Calibri"/>
      <family val="2"/>
      <scheme val="minor"/>
    </font>
    <font>
      <sz val="10"/>
      <color theme="1"/>
      <name val="Arial Narrow"/>
      <family val="2"/>
    </font>
    <font>
      <sz val="10"/>
      <color theme="1"/>
      <name val="Arial Narrow"/>
      <family val="2"/>
    </font>
    <font>
      <b/>
      <sz val="11"/>
      <color theme="1"/>
      <name val="Calibri"/>
      <family val="2"/>
      <scheme val="minor"/>
    </font>
    <font>
      <u/>
      <sz val="11"/>
      <color theme="10"/>
      <name val="Calibri"/>
      <family val="2"/>
    </font>
    <font>
      <sz val="11"/>
      <color theme="1"/>
      <name val="Calibri"/>
      <family val="2"/>
      <scheme val="minor"/>
    </font>
    <font>
      <b/>
      <sz val="12"/>
      <color theme="1"/>
      <name val="Arial Narrow"/>
      <family val="2"/>
    </font>
    <font>
      <sz val="11"/>
      <name val="Georgia"/>
      <family val="1"/>
    </font>
    <font>
      <b/>
      <sz val="11"/>
      <name val="Georgia"/>
      <family val="1"/>
    </font>
    <font>
      <sz val="11"/>
      <name val="Arial Narrow"/>
      <family val="2"/>
    </font>
    <font>
      <b/>
      <sz val="11"/>
      <name val="Arial Narrow"/>
      <family val="2"/>
    </font>
    <font>
      <sz val="11"/>
      <color theme="0"/>
      <name val="Arial Narrow"/>
      <family val="2"/>
    </font>
    <font>
      <b/>
      <sz val="12"/>
      <name val="Arial Narrow"/>
      <family val="2"/>
    </font>
    <font>
      <sz val="12"/>
      <name val="Arial Narrow"/>
      <family val="2"/>
    </font>
    <font>
      <b/>
      <sz val="10"/>
      <color theme="1"/>
      <name val="Arial Narrow"/>
      <family val="2"/>
    </font>
    <font>
      <sz val="11"/>
      <color theme="1"/>
      <name val="Arial Narrow"/>
      <family val="2"/>
    </font>
    <font>
      <b/>
      <sz val="18"/>
      <color theme="1"/>
      <name val="Arial Narrow"/>
      <family val="2"/>
    </font>
    <font>
      <sz val="18"/>
      <color theme="1"/>
      <name val="Arial Narrow"/>
      <family val="2"/>
    </font>
    <font>
      <b/>
      <sz val="14"/>
      <color theme="1"/>
      <name val="Arial Narrow"/>
      <family val="2"/>
    </font>
    <font>
      <sz val="12"/>
      <color theme="1"/>
      <name val="Arial Narrow"/>
      <family val="2"/>
    </font>
    <font>
      <u/>
      <sz val="11"/>
      <color theme="10"/>
      <name val="Arial Narrow"/>
      <family val="2"/>
    </font>
    <font>
      <u/>
      <sz val="12"/>
      <color theme="10"/>
      <name val="Arial Narrow"/>
      <family val="2"/>
    </font>
    <font>
      <b/>
      <sz val="11"/>
      <color theme="1"/>
      <name val="Arial Narrow"/>
      <family val="2"/>
    </font>
    <font>
      <b/>
      <u/>
      <sz val="10"/>
      <color theme="10"/>
      <name val="Arial Narrow"/>
      <family val="2"/>
    </font>
    <font>
      <b/>
      <u/>
      <sz val="10"/>
      <color theme="1"/>
      <name val="Arial Narrow"/>
      <family val="2"/>
    </font>
    <font>
      <sz val="11"/>
      <color rgb="FF000000"/>
      <name val="Arial Narrow"/>
      <family val="2"/>
    </font>
    <font>
      <b/>
      <sz val="11"/>
      <color theme="0"/>
      <name val="Arial Narrow"/>
      <family val="2"/>
    </font>
    <font>
      <sz val="11"/>
      <color theme="0"/>
      <name val="Calibri"/>
      <family val="2"/>
      <scheme val="minor"/>
    </font>
    <font>
      <sz val="8"/>
      <color theme="0"/>
      <name val="Arial Narrow"/>
      <family val="2"/>
    </font>
  </fonts>
  <fills count="6">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hair">
        <color auto="1"/>
      </left>
      <right style="hair">
        <color auto="1"/>
      </right>
      <top style="medium">
        <color auto="1"/>
      </top>
      <bottom style="medium">
        <color auto="1"/>
      </bottom>
      <diagonal/>
    </border>
    <border>
      <left/>
      <right style="medium">
        <color indexed="64"/>
      </right>
      <top/>
      <bottom/>
      <diagonal/>
    </border>
    <border>
      <left style="medium">
        <color indexed="64"/>
      </left>
      <right/>
      <top/>
      <bottom/>
      <diagonal/>
    </border>
    <border>
      <left style="hair">
        <color auto="1"/>
      </left>
      <right style="hair">
        <color auto="1"/>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45">
    <xf numFmtId="0" fontId="0" fillId="0" borderId="0" xfId="0"/>
    <xf numFmtId="0" fontId="0" fillId="0" borderId="0" xfId="0"/>
    <xf numFmtId="0" fontId="3"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8" fontId="0" fillId="0" borderId="1" xfId="2" applyNumberFormat="1" applyFont="1" applyBorder="1" applyAlignment="1">
      <alignment horizontal="center" vertical="center"/>
    </xf>
    <xf numFmtId="164" fontId="0" fillId="0" borderId="1" xfId="3" applyNumberFormat="1" applyFont="1" applyBorder="1" applyAlignment="1">
      <alignment horizontal="center" vertical="center"/>
    </xf>
    <xf numFmtId="165" fontId="0" fillId="0" borderId="1" xfId="2" applyNumberFormat="1" applyFont="1" applyBorder="1" applyAlignment="1">
      <alignment horizontal="center" vertical="center" wrapText="1"/>
    </xf>
    <xf numFmtId="0" fontId="0" fillId="0" borderId="0" xfId="0" applyBorder="1"/>
    <xf numFmtId="44" fontId="0" fillId="0" borderId="1" xfId="4" applyFont="1" applyFill="1" applyBorder="1" applyAlignment="1">
      <alignment horizontal="center" vertical="center"/>
    </xf>
    <xf numFmtId="44" fontId="0" fillId="0" borderId="1" xfId="4" applyFont="1" applyBorder="1" applyAlignment="1">
      <alignment horizontal="center" vertical="center"/>
    </xf>
    <xf numFmtId="0" fontId="3" fillId="2"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7" fillId="0" borderId="0" xfId="0" applyFont="1" applyFill="1" applyBorder="1" applyAlignment="1">
      <alignment horizontal="center" vertical="center"/>
    </xf>
    <xf numFmtId="0" fontId="7" fillId="0" borderId="0" xfId="0" applyFont="1" applyBorder="1"/>
    <xf numFmtId="0" fontId="7" fillId="0" borderId="0" xfId="0" applyFon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Border="1"/>
    <xf numFmtId="0" fontId="7" fillId="0" borderId="11" xfId="0" applyFont="1" applyBorder="1"/>
    <xf numFmtId="0" fontId="7" fillId="0" borderId="18" xfId="0" applyFont="1" applyBorder="1"/>
    <xf numFmtId="0" fontId="7" fillId="0" borderId="17" xfId="0" applyFont="1" applyBorder="1"/>
    <xf numFmtId="0" fontId="7" fillId="0" borderId="14" xfId="0" applyFont="1" applyBorder="1"/>
    <xf numFmtId="0" fontId="8" fillId="2" borderId="16"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168" fontId="7" fillId="0" borderId="1" xfId="4" applyNumberFormat="1" applyFont="1" applyFill="1" applyBorder="1" applyAlignment="1">
      <alignment horizontal="center" vertical="center"/>
    </xf>
    <xf numFmtId="164" fontId="7" fillId="0" borderId="1" xfId="3" applyNumberFormat="1" applyFont="1" applyFill="1" applyBorder="1" applyAlignment="1">
      <alignment horizontal="center" vertical="center"/>
    </xf>
    <xf numFmtId="166" fontId="7" fillId="0" borderId="1" xfId="2" applyNumberFormat="1" applyFont="1" applyBorder="1" applyAlignment="1">
      <alignment horizontal="center" vertical="center"/>
    </xf>
    <xf numFmtId="168" fontId="7" fillId="0" borderId="0" xfId="4" applyNumberFormat="1" applyFont="1" applyFill="1" applyBorder="1" applyAlignment="1">
      <alignment horizontal="center" vertical="center"/>
    </xf>
    <xf numFmtId="166" fontId="7" fillId="0" borderId="0" xfId="2" applyNumberFormat="1" applyFont="1" applyBorder="1" applyAlignment="1">
      <alignment horizontal="center" vertical="center"/>
    </xf>
    <xf numFmtId="0" fontId="7" fillId="0" borderId="0" xfId="0" applyFont="1" applyFill="1" applyBorder="1"/>
    <xf numFmtId="0" fontId="7" fillId="0" borderId="12" xfId="0" applyFont="1" applyBorder="1" applyAlignment="1">
      <alignment vertical="center"/>
    </xf>
    <xf numFmtId="0" fontId="8"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8" fontId="7" fillId="0" borderId="1" xfId="4" quotePrefix="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xf>
    <xf numFmtId="2" fontId="7" fillId="0" borderId="0" xfId="3" applyNumberFormat="1" applyFont="1" applyFill="1" applyBorder="1" applyAlignment="1">
      <alignment horizontal="center" vertical="center" wrapText="1"/>
    </xf>
    <xf numFmtId="10" fontId="7" fillId="0" borderId="0" xfId="3" applyNumberFormat="1" applyFont="1" applyFill="1" applyBorder="1" applyAlignment="1">
      <alignment horizontal="center" vertical="center" wrapText="1"/>
    </xf>
    <xf numFmtId="2" fontId="7" fillId="0" borderId="0" xfId="3" applyNumberFormat="1" applyFont="1" applyFill="1" applyBorder="1" applyAlignment="1">
      <alignment horizontal="center" vertical="center"/>
    </xf>
    <xf numFmtId="0" fontId="8" fillId="0" borderId="0" xfId="0" applyFont="1" applyBorder="1" applyAlignment="1">
      <alignment horizontal="center"/>
    </xf>
    <xf numFmtId="0" fontId="9" fillId="0" borderId="9" xfId="0" applyFont="1" applyBorder="1"/>
    <xf numFmtId="0" fontId="9" fillId="0" borderId="10" xfId="0" applyFont="1" applyBorder="1"/>
    <xf numFmtId="0" fontId="9" fillId="0" borderId="31" xfId="0" applyFont="1" applyBorder="1"/>
    <xf numFmtId="0" fontId="9" fillId="0" borderId="0" xfId="0" applyFont="1"/>
    <xf numFmtId="0" fontId="9" fillId="0" borderId="18" xfId="0" applyFont="1" applyBorder="1"/>
    <xf numFmtId="0" fontId="9" fillId="0" borderId="0" xfId="0" applyFont="1" applyBorder="1"/>
    <xf numFmtId="0" fontId="9" fillId="0" borderId="23" xfId="0" applyFont="1" applyBorder="1"/>
    <xf numFmtId="0" fontId="9" fillId="0" borderId="0" xfId="0" applyFont="1" applyFill="1" applyBorder="1"/>
    <xf numFmtId="0" fontId="10" fillId="0" borderId="0" xfId="0" applyFont="1" applyFill="1" applyBorder="1" applyAlignment="1" applyProtection="1">
      <alignment horizontal="center" vertical="center" wrapText="1"/>
      <protection hidden="1"/>
    </xf>
    <xf numFmtId="0" fontId="9" fillId="0" borderId="0" xfId="0" applyFont="1" applyBorder="1" applyAlignment="1"/>
    <xf numFmtId="0" fontId="10" fillId="0" borderId="0" xfId="0" applyFont="1" applyFill="1" applyBorder="1" applyAlignment="1">
      <alignment horizontal="left" vertical="center" wrapText="1"/>
    </xf>
    <xf numFmtId="164" fontId="9" fillId="0" borderId="0" xfId="3" applyNumberFormat="1" applyFont="1" applyFill="1" applyBorder="1" applyAlignment="1">
      <alignment horizontal="center" vertical="center"/>
    </xf>
    <xf numFmtId="0" fontId="9" fillId="0" borderId="32" xfId="0" applyFont="1" applyBorder="1"/>
    <xf numFmtId="0" fontId="9" fillId="0" borderId="20" xfId="0" applyFont="1" applyBorder="1"/>
    <xf numFmtId="0" fontId="9" fillId="0" borderId="26" xfId="0" applyFont="1" applyBorder="1"/>
    <xf numFmtId="0" fontId="9" fillId="0" borderId="22" xfId="0" applyFont="1" applyBorder="1"/>
    <xf numFmtId="0" fontId="9" fillId="0" borderId="23" xfId="0" applyFont="1" applyFill="1" applyBorder="1"/>
    <xf numFmtId="0" fontId="10" fillId="0" borderId="0" xfId="0" applyFont="1" applyBorder="1" applyAlignment="1">
      <alignment horizontal="left" vertical="center" wrapText="1"/>
    </xf>
    <xf numFmtId="168" fontId="9" fillId="0" borderId="0" xfId="4" applyNumberFormat="1" applyFont="1" applyFill="1" applyBorder="1" applyAlignment="1">
      <alignment horizontal="center" vertical="center"/>
    </xf>
    <xf numFmtId="166" fontId="9" fillId="0" borderId="0" xfId="2" applyNumberFormat="1" applyFont="1" applyBorder="1" applyAlignment="1">
      <alignment horizontal="center" vertical="center"/>
    </xf>
    <xf numFmtId="168" fontId="9" fillId="0" borderId="23" xfId="4" applyNumberFormat="1" applyFont="1" applyFill="1" applyBorder="1" applyAlignment="1">
      <alignment horizontal="center" vertical="center"/>
    </xf>
    <xf numFmtId="0" fontId="9" fillId="0" borderId="0" xfId="0" applyFont="1" applyBorder="1" applyAlignment="1">
      <alignment vertical="center"/>
    </xf>
    <xf numFmtId="0" fontId="10" fillId="0" borderId="27" xfId="0" applyFont="1" applyFill="1" applyBorder="1" applyAlignment="1">
      <alignment horizontal="left" vertical="center" wrapText="1"/>
    </xf>
    <xf numFmtId="0" fontId="10" fillId="0" borderId="27" xfId="0" applyFont="1" applyBorder="1" applyAlignment="1">
      <alignment horizontal="left" vertical="center" wrapText="1"/>
    </xf>
    <xf numFmtId="0" fontId="9" fillId="0" borderId="1" xfId="0" applyFont="1" applyFill="1" applyBorder="1" applyAlignment="1">
      <alignment horizontal="center" vertical="center"/>
    </xf>
    <xf numFmtId="168" fontId="9" fillId="0" borderId="0" xfId="3" quotePrefix="1"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xf numFmtId="0" fontId="9" fillId="0" borderId="13" xfId="0" applyFont="1" applyBorder="1"/>
    <xf numFmtId="0" fontId="9" fillId="0" borderId="30" xfId="0" applyFont="1" applyBorder="1"/>
    <xf numFmtId="0" fontId="11" fillId="0" borderId="13" xfId="0" applyFont="1" applyBorder="1"/>
    <xf numFmtId="0" fontId="10" fillId="2" borderId="34" xfId="0" applyFont="1" applyFill="1" applyBorder="1" applyAlignment="1" applyProtection="1">
      <alignment horizontal="center" wrapText="1"/>
      <protection hidden="1"/>
    </xf>
    <xf numFmtId="0" fontId="10" fillId="2" borderId="35" xfId="0" applyFont="1" applyFill="1" applyBorder="1" applyAlignment="1" applyProtection="1">
      <alignment horizontal="center" wrapText="1"/>
      <protection hidden="1"/>
    </xf>
    <xf numFmtId="0" fontId="10" fillId="2" borderId="36" xfId="0" applyFont="1" applyFill="1" applyBorder="1" applyAlignment="1" applyProtection="1">
      <alignment horizontal="center" wrapText="1"/>
      <protection hidden="1"/>
    </xf>
    <xf numFmtId="0" fontId="10" fillId="2" borderId="37" xfId="0" applyFont="1" applyFill="1" applyBorder="1" applyAlignment="1" applyProtection="1">
      <alignment horizontal="center" wrapText="1"/>
      <protection hidden="1"/>
    </xf>
    <xf numFmtId="14" fontId="10" fillId="2" borderId="36" xfId="0" applyNumberFormat="1" applyFont="1" applyFill="1" applyBorder="1" applyAlignment="1" applyProtection="1">
      <alignment horizontal="center" wrapText="1"/>
      <protection hidden="1"/>
    </xf>
    <xf numFmtId="14" fontId="12" fillId="2" borderId="36" xfId="0" applyNumberFormat="1" applyFont="1" applyFill="1" applyBorder="1" applyAlignment="1" applyProtection="1">
      <alignment horizontal="center" wrapText="1"/>
      <protection hidden="1"/>
    </xf>
    <xf numFmtId="0" fontId="12" fillId="0" borderId="27" xfId="0" applyFont="1" applyFill="1" applyBorder="1" applyAlignment="1">
      <alignment horizontal="left" vertical="center" wrapText="1"/>
    </xf>
    <xf numFmtId="0" fontId="12" fillId="0" borderId="27"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5" fillId="0" borderId="0" xfId="0" applyFont="1"/>
    <xf numFmtId="0" fontId="16" fillId="0" borderId="0" xfId="0" applyFont="1"/>
    <xf numFmtId="0" fontId="17" fillId="0" borderId="0" xfId="0" applyFont="1"/>
    <xf numFmtId="0" fontId="6" fillId="0" borderId="0" xfId="0" applyFont="1"/>
    <xf numFmtId="0" fontId="19" fillId="0" borderId="0" xfId="0" applyFont="1"/>
    <xf numFmtId="0" fontId="20" fillId="0" borderId="0" xfId="1" applyFont="1" applyAlignment="1" applyProtection="1">
      <alignment wrapText="1"/>
    </xf>
    <xf numFmtId="0" fontId="21" fillId="0" borderId="0" xfId="1" applyFont="1" applyAlignment="1" applyProtection="1"/>
    <xf numFmtId="0" fontId="21" fillId="0" borderId="0" xfId="1" applyFont="1" applyAlignment="1" applyProtection="1">
      <alignment vertical="center" wrapText="1"/>
    </xf>
    <xf numFmtId="0" fontId="22" fillId="0" borderId="0" xfId="0" applyFont="1"/>
    <xf numFmtId="0" fontId="22" fillId="0" borderId="0" xfId="0" applyFont="1" applyAlignment="1">
      <alignment horizontal="right"/>
    </xf>
    <xf numFmtId="0" fontId="2" fillId="0" borderId="0" xfId="0" applyFont="1"/>
    <xf numFmtId="0" fontId="2" fillId="0" borderId="0" xfId="0" applyFont="1" applyBorder="1"/>
    <xf numFmtId="0" fontId="23" fillId="0" borderId="0" xfId="1" applyFont="1" applyBorder="1" applyAlignment="1" applyProtection="1">
      <alignment horizontal="center"/>
    </xf>
    <xf numFmtId="0" fontId="14" fillId="0" borderId="5" xfId="0" applyFont="1" applyBorder="1" applyAlignment="1">
      <alignment horizontal="center" wrapText="1"/>
    </xf>
    <xf numFmtId="0" fontId="14" fillId="0" borderId="0" xfId="0" applyFont="1" applyBorder="1" applyAlignment="1"/>
    <xf numFmtId="0" fontId="2" fillId="0" borderId="0" xfId="0" applyFont="1" applyAlignment="1">
      <alignment horizontal="center"/>
    </xf>
    <xf numFmtId="0" fontId="2" fillId="4" borderId="5" xfId="0" applyFont="1" applyFill="1" applyBorder="1" applyAlignment="1">
      <alignment wrapText="1"/>
    </xf>
    <xf numFmtId="0" fontId="2" fillId="0" borderId="0" xfId="0" applyFont="1" applyBorder="1" applyAlignment="1">
      <alignment wrapText="1"/>
    </xf>
    <xf numFmtId="0" fontId="2" fillId="4" borderId="0" xfId="0" applyFont="1" applyFill="1" applyAlignment="1">
      <alignment wrapText="1"/>
    </xf>
    <xf numFmtId="0" fontId="2" fillId="4" borderId="0" xfId="0" applyFont="1" applyFill="1"/>
    <xf numFmtId="0" fontId="2" fillId="4" borderId="0" xfId="0" applyFont="1" applyFill="1" applyBorder="1" applyAlignment="1">
      <alignment wrapText="1"/>
    </xf>
    <xf numFmtId="0" fontId="24" fillId="4" borderId="5" xfId="0" applyFont="1" applyFill="1" applyBorder="1" applyAlignment="1">
      <alignment horizontal="left" wrapText="1"/>
    </xf>
    <xf numFmtId="0" fontId="1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Fill="1" applyBorder="1" applyAlignment="1">
      <alignment horizontal="left" wrapText="1"/>
    </xf>
    <xf numFmtId="0" fontId="15" fillId="0" borderId="15" xfId="0" applyFont="1" applyBorder="1"/>
    <xf numFmtId="0" fontId="15" fillId="0" borderId="0" xfId="0" applyFont="1" applyBorder="1"/>
    <xf numFmtId="0" fontId="19" fillId="0" borderId="12" xfId="0" applyFont="1" applyBorder="1" applyAlignment="1"/>
    <xf numFmtId="0" fontId="19" fillId="0" borderId="13" xfId="0" applyFont="1" applyBorder="1" applyAlignment="1"/>
    <xf numFmtId="0" fontId="19" fillId="0" borderId="14" xfId="0" applyFont="1" applyBorder="1"/>
    <xf numFmtId="0" fontId="15" fillId="0" borderId="13" xfId="0" applyFont="1" applyBorder="1"/>
    <xf numFmtId="0" fontId="15" fillId="0" borderId="14" xfId="0" applyFont="1" applyBorder="1"/>
    <xf numFmtId="0" fontId="25" fillId="0" borderId="0" xfId="0" applyFont="1"/>
    <xf numFmtId="0" fontId="15" fillId="0" borderId="20" xfId="0" applyFont="1" applyBorder="1"/>
    <xf numFmtId="0" fontId="15" fillId="0" borderId="21" xfId="0" applyFont="1" applyBorder="1"/>
    <xf numFmtId="0" fontId="15" fillId="0" borderId="22" xfId="0" applyFont="1" applyBorder="1"/>
    <xf numFmtId="0" fontId="15" fillId="0" borderId="23" xfId="0" applyFont="1" applyBorder="1"/>
    <xf numFmtId="0" fontId="12" fillId="2" borderId="34" xfId="0" applyFont="1" applyFill="1" applyBorder="1" applyAlignment="1" applyProtection="1">
      <alignment horizontal="center" wrapText="1"/>
      <protection hidden="1"/>
    </xf>
    <xf numFmtId="0" fontId="11" fillId="0" borderId="0" xfId="0" applyFont="1" applyBorder="1"/>
    <xf numFmtId="0" fontId="9" fillId="0" borderId="15" xfId="0" applyFont="1" applyBorder="1"/>
    <xf numFmtId="0" fontId="12" fillId="0" borderId="18" xfId="0" applyFont="1" applyBorder="1" applyAlignment="1">
      <alignment horizontal="right" vertical="top" wrapText="1"/>
    </xf>
    <xf numFmtId="14" fontId="12" fillId="0" borderId="17" xfId="0" applyNumberFormat="1" applyFont="1" applyBorder="1" applyAlignment="1">
      <alignment horizontal="left" vertical="top" wrapText="1"/>
    </xf>
    <xf numFmtId="0" fontId="9" fillId="0" borderId="28" xfId="0" applyFont="1" applyBorder="1"/>
    <xf numFmtId="0" fontId="9" fillId="0" borderId="29" xfId="0" applyFont="1" applyBorder="1"/>
    <xf numFmtId="166" fontId="9" fillId="0" borderId="23" xfId="2" applyNumberFormat="1" applyFont="1" applyBorder="1" applyAlignment="1">
      <alignment horizontal="center" vertical="center"/>
    </xf>
    <xf numFmtId="0" fontId="9" fillId="0" borderId="21" xfId="0" applyFont="1" applyBorder="1"/>
    <xf numFmtId="0" fontId="12" fillId="0" borderId="25" xfId="0" applyFont="1" applyBorder="1" applyAlignment="1">
      <alignment horizontal="right" vertical="center"/>
    </xf>
    <xf numFmtId="14" fontId="12" fillId="0" borderId="24" xfId="0" applyNumberFormat="1" applyFont="1" applyBorder="1" applyAlignment="1">
      <alignment horizontal="left" vertical="center"/>
    </xf>
    <xf numFmtId="0" fontId="10" fillId="0" borderId="25" xfId="0" applyFont="1" applyBorder="1" applyAlignment="1">
      <alignment horizontal="right"/>
    </xf>
    <xf numFmtId="14" fontId="10" fillId="0" borderId="24" xfId="0" applyNumberFormat="1" applyFont="1" applyBorder="1" applyAlignment="1">
      <alignment horizontal="left"/>
    </xf>
    <xf numFmtId="0" fontId="15" fillId="0" borderId="28" xfId="0" applyFont="1" applyBorder="1"/>
    <xf numFmtId="0" fontId="15" fillId="0" borderId="29" xfId="0" applyFont="1" applyBorder="1"/>
    <xf numFmtId="0" fontId="9" fillId="0" borderId="0" xfId="0" applyFont="1" applyBorder="1" applyAlignment="1">
      <alignment vertical="top" wrapText="1"/>
    </xf>
    <xf numFmtId="168" fontId="9" fillId="0" borderId="1" xfId="3" quotePrefix="1" applyNumberFormat="1" applyFont="1" applyFill="1" applyBorder="1" applyAlignment="1">
      <alignment horizontal="center" vertical="center"/>
    </xf>
    <xf numFmtId="0" fontId="13" fillId="0" borderId="1" xfId="0" applyFont="1" applyFill="1" applyBorder="1" applyAlignment="1">
      <alignment horizontal="center" vertical="center"/>
    </xf>
    <xf numFmtId="0" fontId="11" fillId="0" borderId="0" xfId="0" applyFont="1"/>
    <xf numFmtId="0" fontId="26" fillId="0" borderId="0" xfId="0" applyFont="1" applyFill="1" applyBorder="1" applyAlignment="1">
      <alignment horizontal="center" vertical="center" wrapText="1"/>
    </xf>
    <xf numFmtId="8" fontId="11" fillId="0" borderId="0" xfId="2" applyNumberFormat="1" applyFont="1" applyFill="1" applyBorder="1" applyAlignment="1">
      <alignment horizontal="center" vertical="center"/>
    </xf>
    <xf numFmtId="0" fontId="11" fillId="0" borderId="0" xfId="0" applyFont="1" applyFill="1"/>
    <xf numFmtId="0" fontId="11" fillId="0" borderId="0" xfId="0" applyFont="1" applyFill="1" applyAlignment="1">
      <alignment horizontal="right" vertical="center"/>
    </xf>
    <xf numFmtId="0" fontId="26" fillId="0" borderId="0" xfId="0" applyFont="1" applyFill="1" applyBorder="1" applyAlignment="1" applyProtection="1">
      <alignment horizontal="left" vertical="center" wrapText="1"/>
    </xf>
    <xf numFmtId="0" fontId="11" fillId="0" borderId="0" xfId="0" applyFont="1" applyFill="1" applyProtection="1"/>
    <xf numFmtId="0" fontId="26" fillId="0" borderId="1" xfId="0" applyFont="1" applyFill="1" applyBorder="1" applyAlignment="1" applyProtection="1">
      <alignment horizontal="left" vertical="center" wrapText="1"/>
    </xf>
    <xf numFmtId="167" fontId="11" fillId="0" borderId="0" xfId="0" applyNumberFormat="1" applyFont="1" applyFill="1" applyProtection="1"/>
    <xf numFmtId="167" fontId="11" fillId="0" borderId="0" xfId="0" applyNumberFormat="1" applyFont="1" applyFill="1" applyAlignment="1">
      <alignment horizontal="right" vertical="center"/>
    </xf>
    <xf numFmtId="167" fontId="11" fillId="0" borderId="0" xfId="0" applyNumberFormat="1" applyFont="1" applyAlignment="1">
      <alignment horizontal="right" vertical="center"/>
    </xf>
    <xf numFmtId="0" fontId="26" fillId="0" borderId="1" xfId="0" applyFont="1" applyBorder="1" applyAlignment="1" applyProtection="1">
      <alignment horizontal="left" vertical="center" wrapText="1"/>
    </xf>
    <xf numFmtId="167" fontId="11" fillId="0" borderId="0" xfId="0" applyNumberFormat="1" applyFont="1" applyProtection="1"/>
    <xf numFmtId="0" fontId="11" fillId="3" borderId="0" xfId="0" applyFont="1" applyFill="1" applyProtection="1"/>
    <xf numFmtId="0" fontId="11" fillId="3" borderId="0" xfId="0" applyFont="1" applyFill="1"/>
    <xf numFmtId="0" fontId="11" fillId="0" borderId="0" xfId="0" applyFont="1" applyAlignment="1">
      <alignment horizontal="right" vertical="center"/>
    </xf>
    <xf numFmtId="0" fontId="11" fillId="0" borderId="0" xfId="0" applyFont="1" applyFill="1" applyAlignment="1" applyProtection="1">
      <alignment horizontal="right" vertical="center"/>
      <protection locked="0"/>
    </xf>
    <xf numFmtId="0" fontId="11" fillId="0" borderId="0" xfId="0" applyFont="1" applyFill="1" applyProtection="1">
      <protection locked="0"/>
    </xf>
    <xf numFmtId="0" fontId="11" fillId="0" borderId="0" xfId="0" applyFont="1" applyProtection="1">
      <protection locked="0"/>
    </xf>
    <xf numFmtId="168" fontId="9" fillId="4" borderId="1" xfId="4" applyNumberFormat="1" applyFont="1" applyFill="1" applyBorder="1" applyAlignment="1">
      <alignment horizontal="center" vertical="center"/>
    </xf>
    <xf numFmtId="171" fontId="9" fillId="4" borderId="1" xfId="3" quotePrefix="1" applyNumberFormat="1" applyFont="1" applyFill="1" applyBorder="1" applyAlignment="1">
      <alignment horizontal="center" vertical="center"/>
    </xf>
    <xf numFmtId="0" fontId="9" fillId="4" borderId="1" xfId="0" applyFont="1" applyFill="1" applyBorder="1" applyAlignment="1">
      <alignment horizontal="center" vertical="center"/>
    </xf>
    <xf numFmtId="43" fontId="9" fillId="4" borderId="1" xfId="3" quotePrefix="1" applyNumberFormat="1" applyFont="1" applyFill="1" applyBorder="1" applyAlignment="1">
      <alignment horizontal="center" vertical="center"/>
    </xf>
    <xf numFmtId="168" fontId="13" fillId="4" borderId="27" xfId="4" applyNumberFormat="1" applyFont="1" applyFill="1" applyBorder="1" applyAlignment="1">
      <alignment horizontal="center" vertical="center"/>
    </xf>
    <xf numFmtId="171" fontId="13" fillId="4" borderId="1" xfId="3" quotePrefix="1" applyNumberFormat="1" applyFont="1" applyFill="1" applyBorder="1" applyAlignment="1">
      <alignment horizontal="center" vertical="center"/>
    </xf>
    <xf numFmtId="0" fontId="13" fillId="4" borderId="1" xfId="0" applyFont="1" applyFill="1" applyBorder="1" applyAlignment="1">
      <alignment horizontal="center" vertical="center"/>
    </xf>
    <xf numFmtId="0" fontId="13" fillId="4" borderId="27" xfId="3" quotePrefix="1" applyNumberFormat="1" applyFont="1" applyFill="1" applyBorder="1" applyAlignment="1">
      <alignment horizontal="center" vertical="center"/>
    </xf>
    <xf numFmtId="168" fontId="9" fillId="4" borderId="1" xfId="3" quotePrefix="1" applyNumberFormat="1" applyFont="1" applyFill="1" applyBorder="1" applyAlignment="1">
      <alignment horizontal="center" vertical="center"/>
    </xf>
    <xf numFmtId="168" fontId="13" fillId="4" borderId="27" xfId="0" quotePrefix="1" applyNumberFormat="1" applyFont="1" applyFill="1" applyBorder="1" applyAlignment="1">
      <alignment horizontal="center" vertical="center"/>
    </xf>
    <xf numFmtId="168" fontId="13" fillId="4" borderId="1" xfId="0" quotePrefix="1" applyNumberFormat="1" applyFont="1" applyFill="1" applyBorder="1" applyAlignment="1">
      <alignment horizontal="center" vertical="center"/>
    </xf>
    <xf numFmtId="0" fontId="26" fillId="4" borderId="0" xfId="0" applyFont="1" applyFill="1" applyBorder="1" applyAlignment="1" applyProtection="1">
      <alignment horizontal="center" vertical="center" wrapText="1"/>
      <protection hidden="1"/>
    </xf>
    <xf numFmtId="0" fontId="11" fillId="4" borderId="0" xfId="0" applyFont="1" applyFill="1" applyBorder="1"/>
    <xf numFmtId="170" fontId="11" fillId="4" borderId="0" xfId="3" applyNumberFormat="1" applyFont="1" applyFill="1" applyBorder="1"/>
    <xf numFmtId="0" fontId="11" fillId="4" borderId="0" xfId="0" applyFont="1" applyFill="1" applyBorder="1" applyAlignment="1" applyProtection="1">
      <alignment horizontal="center" vertical="center"/>
      <protection hidden="1"/>
    </xf>
    <xf numFmtId="0" fontId="11" fillId="4" borderId="0" xfId="0" applyFont="1" applyFill="1" applyBorder="1" applyAlignment="1" applyProtection="1">
      <alignment vertical="top" wrapText="1"/>
      <protection hidden="1"/>
    </xf>
    <xf numFmtId="2" fontId="11" fillId="4" borderId="0" xfId="2" applyNumberFormat="1" applyFont="1" applyFill="1" applyBorder="1" applyAlignment="1" applyProtection="1">
      <alignment horizontal="center" vertical="center"/>
      <protection hidden="1"/>
    </xf>
    <xf numFmtId="0" fontId="26" fillId="4" borderId="0" xfId="0" applyFont="1" applyFill="1" applyBorder="1" applyAlignment="1">
      <alignment horizontal="center" vertical="center"/>
    </xf>
    <xf numFmtId="0" fontId="26" fillId="4" borderId="0" xfId="0" applyFont="1" applyFill="1" applyBorder="1" applyAlignment="1">
      <alignment horizontal="center" vertical="center" wrapText="1"/>
    </xf>
    <xf numFmtId="0" fontId="26" fillId="4" borderId="0" xfId="0" applyFont="1" applyFill="1" applyBorder="1" applyAlignment="1">
      <alignment horizontal="left" vertical="center" wrapText="1"/>
    </xf>
    <xf numFmtId="4" fontId="11" fillId="4" borderId="0" xfId="0" applyNumberFormat="1" applyFont="1" applyFill="1" applyBorder="1" applyAlignment="1">
      <alignment vertical="center"/>
    </xf>
    <xf numFmtId="164" fontId="11" fillId="4" borderId="0" xfId="3" applyNumberFormat="1" applyFont="1" applyFill="1" applyBorder="1" applyAlignment="1">
      <alignment horizontal="center" vertical="center"/>
    </xf>
    <xf numFmtId="166" fontId="11" fillId="4" borderId="0" xfId="2" applyNumberFormat="1" applyFont="1" applyFill="1" applyBorder="1" applyAlignment="1">
      <alignment vertical="center"/>
    </xf>
    <xf numFmtId="43" fontId="11" fillId="4" borderId="0" xfId="2" applyFont="1" applyFill="1" applyBorder="1" applyAlignment="1">
      <alignment vertical="center"/>
    </xf>
    <xf numFmtId="10" fontId="11" fillId="4" borderId="0" xfId="3" applyNumberFormat="1" applyFont="1" applyFill="1" applyBorder="1" applyAlignment="1">
      <alignment horizontal="center" vertical="center"/>
    </xf>
    <xf numFmtId="4" fontId="11" fillId="4" borderId="0" xfId="0" applyNumberFormat="1" applyFont="1" applyFill="1"/>
    <xf numFmtId="173" fontId="11" fillId="4" borderId="0" xfId="0" applyNumberFormat="1" applyFont="1" applyFill="1"/>
    <xf numFmtId="174" fontId="11" fillId="4" borderId="0" xfId="0" applyNumberFormat="1" applyFont="1" applyFill="1"/>
    <xf numFmtId="172" fontId="11" fillId="4" borderId="0" xfId="2" applyNumberFormat="1" applyFont="1" applyFill="1" applyBorder="1" applyAlignment="1">
      <alignment horizontal="center"/>
    </xf>
    <xf numFmtId="0" fontId="11" fillId="4" borderId="0" xfId="0" applyFont="1" applyFill="1" applyBorder="1" applyAlignment="1">
      <alignment wrapText="1"/>
    </xf>
    <xf numFmtId="173" fontId="11" fillId="4" borderId="0" xfId="3" applyNumberFormat="1" applyFont="1" applyFill="1" applyBorder="1" applyAlignment="1">
      <alignment horizontal="center" vertical="center"/>
    </xf>
    <xf numFmtId="173" fontId="11" fillId="4" borderId="0" xfId="2" applyNumberFormat="1" applyFont="1" applyFill="1" applyAlignment="1">
      <alignment horizontal="center" vertical="center"/>
    </xf>
    <xf numFmtId="173" fontId="11" fillId="4" borderId="0" xfId="0" applyNumberFormat="1" applyFont="1" applyFill="1" applyBorder="1" applyAlignment="1">
      <alignment horizontal="center" vertical="center"/>
    </xf>
    <xf numFmtId="2" fontId="11" fillId="4" borderId="0" xfId="3" applyNumberFormat="1" applyFont="1" applyFill="1" applyBorder="1" applyAlignment="1">
      <alignment horizontal="center" vertical="center"/>
    </xf>
    <xf numFmtId="0" fontId="11" fillId="4" borderId="0" xfId="0" applyFont="1" applyFill="1"/>
    <xf numFmtId="0" fontId="26" fillId="0" borderId="0" xfId="0" applyFont="1" applyFill="1" applyBorder="1" applyAlignment="1" applyProtection="1">
      <alignment horizontal="center" vertical="center" wrapText="1"/>
      <protection hidden="1"/>
    </xf>
    <xf numFmtId="0" fontId="11" fillId="0" borderId="0" xfId="0" applyFont="1" applyFill="1" applyBorder="1"/>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top" wrapText="1"/>
      <protection hidden="1"/>
    </xf>
    <xf numFmtId="2" fontId="11" fillId="0" borderId="0" xfId="2" applyNumberFormat="1" applyFont="1" applyFill="1" applyBorder="1" applyAlignment="1" applyProtection="1">
      <alignment horizontal="center" vertical="center"/>
      <protection hidden="1"/>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4" fontId="11" fillId="0" borderId="0" xfId="0" applyNumberFormat="1" applyFont="1" applyFill="1" applyBorder="1" applyAlignment="1">
      <alignment vertical="center"/>
    </xf>
    <xf numFmtId="164" fontId="11" fillId="0" borderId="0" xfId="3" applyNumberFormat="1" applyFont="1" applyFill="1" applyBorder="1" applyAlignment="1">
      <alignment horizontal="center" vertical="center"/>
    </xf>
    <xf numFmtId="43" fontId="11" fillId="0" borderId="0" xfId="2" applyFont="1" applyFill="1" applyBorder="1" applyAlignment="1">
      <alignment vertical="center"/>
    </xf>
    <xf numFmtId="10" fontId="11" fillId="0" borderId="0" xfId="3" applyNumberFormat="1" applyFont="1" applyFill="1" applyBorder="1" applyAlignment="1">
      <alignment horizontal="center" vertical="center"/>
    </xf>
    <xf numFmtId="4" fontId="27" fillId="4" borderId="0" xfId="0" applyNumberFormat="1" applyFont="1" applyFill="1"/>
    <xf numFmtId="0" fontId="11" fillId="4" borderId="0" xfId="3" applyNumberFormat="1" applyFont="1" applyFill="1"/>
    <xf numFmtId="0" fontId="11" fillId="4" borderId="0" xfId="2" applyNumberFormat="1" applyFont="1" applyFill="1" applyBorder="1" applyAlignment="1">
      <alignment horizontal="center"/>
    </xf>
    <xf numFmtId="0" fontId="11" fillId="5" borderId="0" xfId="0" applyFont="1" applyFill="1" applyBorder="1"/>
    <xf numFmtId="0" fontId="11" fillId="5" borderId="0" xfId="0" applyFont="1" applyFill="1" applyBorder="1" applyAlignment="1" applyProtection="1">
      <alignment horizontal="right" vertical="center"/>
      <protection locked="0"/>
    </xf>
    <xf numFmtId="0" fontId="11" fillId="5" borderId="0" xfId="0" applyFont="1" applyFill="1" applyBorder="1" applyProtection="1">
      <protection locked="0"/>
    </xf>
    <xf numFmtId="4" fontId="27" fillId="4" borderId="0" xfId="0" applyNumberFormat="1" applyFont="1" applyFill="1" applyBorder="1"/>
    <xf numFmtId="0" fontId="11" fillId="0" borderId="0" xfId="3" applyNumberFormat="1" applyFont="1" applyFill="1" applyBorder="1" applyAlignment="1">
      <alignment horizontal="center" vertical="center"/>
    </xf>
    <xf numFmtId="169" fontId="11" fillId="0" borderId="0" xfId="0" applyNumberFormat="1" applyFont="1" applyFill="1" applyBorder="1" applyAlignment="1">
      <alignment horizontal="center" vertical="center"/>
    </xf>
    <xf numFmtId="43" fontId="11" fillId="0" borderId="0" xfId="2" applyFont="1" applyFill="1" applyBorder="1" applyAlignment="1">
      <alignment horizontal="center" vertical="center"/>
    </xf>
    <xf numFmtId="0" fontId="11" fillId="0" borderId="0" xfId="0" applyFont="1" applyFill="1" applyBorder="1" applyAlignment="1">
      <alignment wrapText="1"/>
    </xf>
    <xf numFmtId="0" fontId="11" fillId="0" borderId="0" xfId="2" applyNumberFormat="1" applyFont="1" applyFill="1" applyBorder="1" applyAlignment="1">
      <alignment horizontal="center" vertical="center"/>
    </xf>
    <xf numFmtId="171" fontId="11" fillId="0" borderId="0" xfId="0" applyNumberFormat="1" applyFont="1" applyFill="1" applyAlignment="1">
      <alignment vertical="center"/>
    </xf>
    <xf numFmtId="0" fontId="11" fillId="0" borderId="0" xfId="0" applyFont="1" applyFill="1" applyBorder="1" applyAlignment="1">
      <alignment horizontal="center" vertical="center"/>
    </xf>
    <xf numFmtId="2" fontId="28" fillId="0" borderId="33" xfId="0" applyNumberFormat="1" applyFont="1" applyFill="1" applyBorder="1" applyAlignment="1">
      <alignment horizontal="center" vertical="center" wrapText="1"/>
    </xf>
    <xf numFmtId="2" fontId="11" fillId="0" borderId="0" xfId="3" applyNumberFormat="1" applyFont="1" applyFill="1" applyBorder="1"/>
    <xf numFmtId="0" fontId="18" fillId="0" borderId="0" xfId="0" applyFont="1" applyAlignment="1">
      <alignment horizontal="center" wrapText="1"/>
    </xf>
    <xf numFmtId="172" fontId="11" fillId="4" borderId="0" xfId="2" applyNumberFormat="1" applyFont="1" applyFill="1" applyBorder="1" applyAlignment="1">
      <alignment horizontal="center" vertical="center"/>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12" fillId="2" borderId="34" xfId="0" applyFont="1" applyFill="1" applyBorder="1" applyAlignment="1" applyProtection="1">
      <alignment horizontal="center" wrapText="1"/>
      <protection hidden="1"/>
    </xf>
    <xf numFmtId="0" fontId="12" fillId="2" borderId="36" xfId="0" applyFont="1" applyFill="1" applyBorder="1" applyAlignment="1" applyProtection="1">
      <alignment horizontal="center" wrapText="1"/>
      <protection hidden="1"/>
    </xf>
    <xf numFmtId="10" fontId="2" fillId="0" borderId="6"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43" fontId="11" fillId="4" borderId="0" xfId="2" applyNumberFormat="1" applyFont="1" applyFill="1" applyBorder="1" applyAlignment="1">
      <alignment horizontal="center"/>
    </xf>
    <xf numFmtId="0" fontId="11" fillId="0" borderId="15" xfId="0" applyFont="1" applyFill="1" applyBorder="1"/>
    <xf numFmtId="2" fontId="11" fillId="0" borderId="0" xfId="2" applyNumberFormat="1" applyFont="1" applyFill="1" applyBorder="1" applyAlignment="1">
      <alignment horizontal="center"/>
    </xf>
    <xf numFmtId="168" fontId="11" fillId="0" borderId="15" xfId="4" applyNumberFormat="1" applyFont="1" applyFill="1" applyBorder="1" applyAlignment="1">
      <alignment horizontal="center" vertical="center"/>
    </xf>
  </cellXfs>
  <cellStyles count="5">
    <cellStyle name="Hipervínculo" xfId="1" builtinId="8"/>
    <cellStyle name="Millares" xfId="2" builtinId="3"/>
    <cellStyle name="Moneda" xfId="4" builtinId="4"/>
    <cellStyle name="Normal" xfId="0" builtinId="0"/>
    <cellStyle name="Porcentaje" xfId="3" builtinId="5"/>
  </cellStyles>
  <dxfs count="4">
    <dxf>
      <numFmt numFmtId="168" formatCode="&quot;$&quot;#,##0.00"/>
    </dxf>
    <dxf>
      <numFmt numFmtId="14" formatCode="0.00%"/>
    </dxf>
    <dxf>
      <numFmt numFmtId="168" formatCode="&quot;$&quot;#,##0.00"/>
    </dxf>
    <dxf>
      <numFmt numFmtId="1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821"/>
          <c:h val="0.72060513269176085"/>
        </c:manualLayout>
      </c:layout>
      <c:barChart>
        <c:barDir val="col"/>
        <c:grouping val="clustered"/>
        <c:varyColors val="0"/>
        <c:ser>
          <c:idx val="0"/>
          <c:order val="0"/>
          <c:tx>
            <c:strRef>
              <c:f>'Fdos Corto Plazo'!$O$7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19-4759-B566-3B7F3E6D2063}"/>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37934140.57</c:v>
                </c:pt>
                <c:pt idx="1">
                  <c:v>3883717.36</c:v>
                </c:pt>
                <c:pt idx="2">
                  <c:v>1807056.84</c:v>
                </c:pt>
              </c:numCache>
            </c:numRef>
          </c:val>
          <c:extLst>
            <c:ext xmlns:c16="http://schemas.microsoft.com/office/drawing/2014/chart" uri="{C3380CC4-5D6E-409C-BE32-E72D297353CC}">
              <c16:uniqueId val="{00000001-1E19-4759-B566-3B7F3E6D2063}"/>
            </c:ext>
          </c:extLst>
        </c:ser>
        <c:dLbls>
          <c:showLegendKey val="0"/>
          <c:showVal val="0"/>
          <c:showCatName val="0"/>
          <c:showSerName val="0"/>
          <c:showPercent val="0"/>
          <c:showBubbleSize val="0"/>
        </c:dLbls>
        <c:gapWidth val="150"/>
        <c:axId val="78842496"/>
        <c:axId val="78901632"/>
      </c:barChart>
      <c:catAx>
        <c:axId val="78842496"/>
        <c:scaling>
          <c:orientation val="minMax"/>
        </c:scaling>
        <c:delete val="0"/>
        <c:axPos val="b"/>
        <c:numFmt formatCode="General" sourceLinked="0"/>
        <c:majorTickMark val="out"/>
        <c:minorTickMark val="none"/>
        <c:tickLblPos val="nextTo"/>
        <c:crossAx val="78901632"/>
        <c:crosses val="autoZero"/>
        <c:auto val="1"/>
        <c:lblAlgn val="ctr"/>
        <c:lblOffset val="100"/>
        <c:noMultiLvlLbl val="0"/>
      </c:catAx>
      <c:valAx>
        <c:axId val="78901632"/>
        <c:scaling>
          <c:orientation val="minMax"/>
        </c:scaling>
        <c:delete val="1"/>
        <c:axPos val="l"/>
        <c:numFmt formatCode="#,##0.00" sourceLinked="0"/>
        <c:majorTickMark val="out"/>
        <c:minorTickMark val="none"/>
        <c:tickLblPos val="none"/>
        <c:crossAx val="78842496"/>
        <c:crosses val="autoZero"/>
        <c:crossBetween val="between"/>
      </c:valAx>
    </c:plotArea>
    <c:plotVisOnly val="1"/>
    <c:dispBlanksAs val="gap"/>
    <c:showDLblsOverMax val="0"/>
  </c:chart>
  <c:spPr>
    <a:ln>
      <a:noFill/>
    </a:ln>
  </c:spPr>
  <c:printSettings>
    <c:headerFooter/>
    <c:pageMargins b="0.75000000000000933" l="0.70000000000000062" r="0.70000000000000062" t="0.750000000000009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 de los Fondos de Inversión al 03/09/2018</a:t>
            </a:r>
          </a:p>
          <a:p>
            <a:pPr>
              <a:defRPr>
                <a:latin typeface="Georgia" pitchFamily="18" charset="0"/>
              </a:defRPr>
            </a:pPr>
            <a:r>
              <a:rPr lang="es-SV">
                <a:latin typeface="Georgia" pitchFamily="18" charset="0"/>
              </a:rPr>
              <a:t>(en</a:t>
            </a:r>
            <a:r>
              <a:rPr lang="es-SV" baseline="0">
                <a:latin typeface="Georgia" pitchFamily="18" charset="0"/>
              </a:rPr>
              <a:t> porcentaje %)</a:t>
            </a:r>
            <a:endParaRPr lang="es-SV">
              <a:latin typeface="Georgia" pitchFamily="18" charset="0"/>
            </a:endParaRPr>
          </a:p>
        </c:rich>
      </c:tx>
      <c:layout>
        <c:manualLayout>
          <c:xMode val="edge"/>
          <c:yMode val="edge"/>
          <c:x val="0.15588286981723104"/>
          <c:y val="2.6462032003715812E-2"/>
        </c:manualLayout>
      </c:layout>
      <c:overlay val="1"/>
    </c:title>
    <c:autoTitleDeleted val="0"/>
    <c:plotArea>
      <c:layout>
        <c:manualLayout>
          <c:layoutTarget val="inner"/>
          <c:xMode val="edge"/>
          <c:yMode val="edge"/>
          <c:x val="0.17133394526569026"/>
          <c:y val="0.2271369357491454"/>
          <c:w val="0.54124631538283607"/>
          <c:h val="0.65265317260106115"/>
        </c:manualLayout>
      </c:layout>
      <c:barChart>
        <c:barDir val="col"/>
        <c:grouping val="clustered"/>
        <c:varyColors val="0"/>
        <c:ser>
          <c:idx val="1"/>
          <c:order val="1"/>
          <c:tx>
            <c:strRef>
              <c:f>'Fdos Corto Plazo'!$P$18</c:f>
              <c:strCache>
                <c:ptCount val="1"/>
                <c:pt idx="0">
                  <c:v>Rendimiento Diario</c:v>
                </c:pt>
              </c:strCache>
            </c:strRef>
          </c:tx>
          <c:spPr>
            <a:solidFill>
              <a:srgbClr val="002060"/>
            </a:solidFill>
          </c:spPr>
          <c:invertIfNegative val="0"/>
          <c:dLbls>
            <c:numFmt formatCode="#,##0.00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Plazo'!$P$19:$P$21</c:f>
              <c:numCache>
                <c:formatCode>0.0000000</c:formatCode>
                <c:ptCount val="3"/>
                <c:pt idx="0">
                  <c:v>3.7387501118964801</c:v>
                </c:pt>
                <c:pt idx="1">
                  <c:v>2.3685502918372698</c:v>
                </c:pt>
                <c:pt idx="2">
                  <c:v>3.34312437808995</c:v>
                </c:pt>
              </c:numCache>
            </c:numRef>
          </c:val>
          <c:extLst>
            <c:ext xmlns:c16="http://schemas.microsoft.com/office/drawing/2014/chart" uri="{C3380CC4-5D6E-409C-BE32-E72D297353CC}">
              <c16:uniqueId val="{00000000-0BC9-4997-8E31-2313F59999C9}"/>
            </c:ext>
          </c:extLst>
        </c:ser>
        <c:ser>
          <c:idx val="2"/>
          <c:order val="2"/>
          <c:tx>
            <c:strRef>
              <c:f>'Fdos Corto Plazo'!$Q$18</c:f>
              <c:strCache>
                <c:ptCount val="1"/>
                <c:pt idx="0">
                  <c:v>Comisión</c:v>
                </c:pt>
              </c:strCache>
            </c:strRef>
          </c:tx>
          <c:spPr>
            <a:solidFill>
              <a:srgbClr val="FF0000"/>
            </a:solidFill>
          </c:spPr>
          <c:invertIfNegative val="0"/>
          <c:dLbls>
            <c:numFmt formatCode="#,##0.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Plazo'!$Q$19:$Q$21</c:f>
              <c:numCache>
                <c:formatCode>0.0000000</c:formatCode>
                <c:ptCount val="3"/>
                <c:pt idx="0">
                  <c:v>1.25</c:v>
                </c:pt>
                <c:pt idx="1">
                  <c:v>1.25</c:v>
                </c:pt>
                <c:pt idx="2">
                  <c:v>1.2000034167140901</c:v>
                </c:pt>
              </c:numCache>
            </c:numRef>
          </c:val>
          <c:extLst>
            <c:ext xmlns:c16="http://schemas.microsoft.com/office/drawing/2014/chart" uri="{C3380CC4-5D6E-409C-BE32-E72D297353CC}">
              <c16:uniqueId val="{00000001-0BC9-4997-8E31-2313F59999C9}"/>
            </c:ext>
          </c:extLst>
        </c:ser>
        <c:ser>
          <c:idx val="3"/>
          <c:order val="3"/>
          <c:tx>
            <c:strRef>
              <c:f>'Fdos Corto Plazo'!$R$18</c:f>
              <c:strCache>
                <c:ptCount val="1"/>
                <c:pt idx="0">
                  <c:v>Rendimiento Bruto</c:v>
                </c:pt>
              </c:strCache>
            </c:strRef>
          </c:tx>
          <c:invertIfNegative val="0"/>
          <c:dLbls>
            <c:dLbl>
              <c:idx val="0"/>
              <c:layout/>
              <c:tx>
                <c:rich>
                  <a:bodyPr/>
                  <a:lstStyle/>
                  <a:p>
                    <a:fld id="{F7E63B05-1AE3-4A14-A4CE-D5B53ACD4D21}" type="VALUE">
                      <a:rPr lang="en-US"/>
                      <a:pPr/>
                      <a:t>[VALOR]</a:t>
                    </a:fld>
                    <a:endParaRPr lang="es-SV"/>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9764-41BD-81FE-C5CF1A1263F0}"/>
                </c:ext>
              </c:extLst>
            </c:dLbl>
            <c:numFmt formatCode="#,##0.00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Plazo'!$R$19:$R$21</c:f>
              <c:numCache>
                <c:formatCode>0.0000000</c:formatCode>
                <c:ptCount val="3"/>
                <c:pt idx="0">
                  <c:v>5.0114000000000001</c:v>
                </c:pt>
                <c:pt idx="1">
                  <c:v>3.9313319784999998</c:v>
                </c:pt>
                <c:pt idx="2">
                  <c:v>4.6265999999999998</c:v>
                </c:pt>
              </c:numCache>
            </c:numRef>
          </c:val>
          <c:extLst>
            <c:ext xmlns:c16="http://schemas.microsoft.com/office/drawing/2014/chart" uri="{C3380CC4-5D6E-409C-BE32-E72D297353CC}">
              <c16:uniqueId val="{00000002-0BC9-4997-8E31-2313F59999C9}"/>
            </c:ext>
          </c:extLst>
        </c:ser>
        <c:dLbls>
          <c:dLblPos val="outEnd"/>
          <c:showLegendKey val="0"/>
          <c:showVal val="1"/>
          <c:showCatName val="0"/>
          <c:showSerName val="0"/>
          <c:showPercent val="0"/>
          <c:showBubbleSize val="0"/>
        </c:dLbls>
        <c:gapWidth val="150"/>
        <c:axId val="76329344"/>
        <c:axId val="76330880"/>
      </c:barChart>
      <c:lineChart>
        <c:grouping val="standard"/>
        <c:varyColors val="0"/>
        <c:ser>
          <c:idx val="0"/>
          <c:order val="0"/>
          <c:tx>
            <c:strRef>
              <c:f>'Fdos Corto Plazo'!$O$18</c:f>
              <c:strCache>
                <c:ptCount val="1"/>
                <c:pt idx="0">
                  <c:v>Rendimiento Ponderado de Fondos</c:v>
                </c:pt>
              </c:strCache>
            </c:strRef>
          </c:tx>
          <c:spPr>
            <a:ln>
              <a:solidFill>
                <a:srgbClr val="FFFF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BC9-4997-8E31-2313F59999C9}"/>
                </c:ext>
              </c:extLst>
            </c:dLbl>
            <c:dLbl>
              <c:idx val="1"/>
              <c:layout>
                <c:manualLayout>
                  <c:x val="-8.0718654494180576E-3"/>
                  <c:y val="9.476011979320709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BC9-4997-8E31-2313F59999C9}"/>
                </c:ext>
              </c:extLst>
            </c:dLbl>
            <c:dLbl>
              <c:idx val="2"/>
              <c:delete val="1"/>
              <c:extLst>
                <c:ext xmlns:c15="http://schemas.microsoft.com/office/drawing/2012/chart" uri="{CE6537A1-D6FC-4f65-9D91-7224C49458BB}"/>
                <c:ext xmlns:c16="http://schemas.microsoft.com/office/drawing/2014/chart" uri="{C3380CC4-5D6E-409C-BE32-E72D297353CC}">
                  <c16:uniqueId val="{00000005-0BC9-4997-8E31-2313F59999C9}"/>
                </c:ext>
              </c:extLst>
            </c:dLbl>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Plazo'!$O$19:$O$21</c:f>
              <c:numCache>
                <c:formatCode>0.0000000</c:formatCode>
                <c:ptCount val="3"/>
                <c:pt idx="0">
                  <c:v>3.2727505532878451</c:v>
                </c:pt>
                <c:pt idx="1">
                  <c:v>3.2727505532878451</c:v>
                </c:pt>
                <c:pt idx="2">
                  <c:v>3.2727505532878451</c:v>
                </c:pt>
              </c:numCache>
            </c:numRef>
          </c:val>
          <c:smooth val="0"/>
          <c:extLst>
            <c:ext xmlns:c16="http://schemas.microsoft.com/office/drawing/2014/chart" uri="{C3380CC4-5D6E-409C-BE32-E72D297353CC}">
              <c16:uniqueId val="{00000006-0BC9-4997-8E31-2313F59999C9}"/>
            </c:ext>
          </c:extLst>
        </c:ser>
        <c:dLbls>
          <c:showLegendKey val="0"/>
          <c:showVal val="1"/>
          <c:showCatName val="0"/>
          <c:showSerName val="0"/>
          <c:showPercent val="0"/>
          <c:showBubbleSize val="0"/>
        </c:dLbls>
        <c:marker val="1"/>
        <c:smooth val="0"/>
        <c:axId val="76329344"/>
        <c:axId val="76330880"/>
      </c:lineChart>
      <c:catAx>
        <c:axId val="76329344"/>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76330880"/>
        <c:crosses val="autoZero"/>
        <c:auto val="1"/>
        <c:lblAlgn val="ctr"/>
        <c:lblOffset val="100"/>
        <c:noMultiLvlLbl val="0"/>
      </c:catAx>
      <c:valAx>
        <c:axId val="76330880"/>
        <c:scaling>
          <c:orientation val="minMax"/>
        </c:scaling>
        <c:delete val="0"/>
        <c:axPos val="l"/>
        <c:numFmt formatCode="0.0000000" sourceLinked="1"/>
        <c:majorTickMark val="out"/>
        <c:minorTickMark val="none"/>
        <c:tickLblPos val="nextTo"/>
        <c:crossAx val="76329344"/>
        <c:crosses val="autoZero"/>
        <c:crossBetween val="between"/>
      </c:valAx>
    </c:plotArea>
    <c:legend>
      <c:legendPos val="r"/>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555" l="0.70000000000000062" r="0.70000000000000062" t="0.750000000000005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2.7994780976802171E-2"/>
          <c:y val="0.18116265466816647"/>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6BD7-4FDC-B95E-666E4708F239}"/>
            </c:ext>
          </c:extLst>
        </c:ser>
        <c:dLbls>
          <c:showLegendKey val="0"/>
          <c:showVal val="0"/>
          <c:showCatName val="0"/>
          <c:showSerName val="0"/>
          <c:showPercent val="0"/>
          <c:showBubbleSize val="0"/>
        </c:dLbls>
        <c:gapWidth val="150"/>
        <c:axId val="76270208"/>
        <c:axId val="168313216"/>
      </c:barChart>
      <c:catAx>
        <c:axId val="76270208"/>
        <c:scaling>
          <c:orientation val="minMax"/>
        </c:scaling>
        <c:delete val="0"/>
        <c:axPos val="b"/>
        <c:numFmt formatCode="General" sourceLinked="0"/>
        <c:majorTickMark val="out"/>
        <c:minorTickMark val="none"/>
        <c:tickLblPos val="nextTo"/>
        <c:crossAx val="168313216"/>
        <c:crosses val="autoZero"/>
        <c:auto val="1"/>
        <c:lblAlgn val="ctr"/>
        <c:lblOffset val="100"/>
        <c:noMultiLvlLbl val="0"/>
      </c:catAx>
      <c:valAx>
        <c:axId val="168313216"/>
        <c:scaling>
          <c:orientation val="minMax"/>
        </c:scaling>
        <c:delete val="1"/>
        <c:axPos val="l"/>
        <c:numFmt formatCode="General" sourceLinked="1"/>
        <c:majorTickMark val="out"/>
        <c:minorTickMark val="none"/>
        <c:tickLblPos val="none"/>
        <c:crossAx val="76270208"/>
        <c:crosses val="autoZero"/>
        <c:crossBetween val="between"/>
      </c:valAx>
    </c:plotArea>
    <c:plotVisOnly val="1"/>
    <c:dispBlanksAs val="gap"/>
    <c:showDLblsOverMax val="0"/>
  </c:chart>
  <c:spPr>
    <a:ln>
      <a:noFill/>
    </a:ln>
  </c:spPr>
  <c:printSettings>
    <c:headerFooter/>
    <c:pageMargins b="0.75000000000000944" l="0.70000000000000062" r="0.70000000000000062" t="0.750000000000009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844"/>
          <c:h val="0.72060513269176119"/>
        </c:manualLayout>
      </c:layout>
      <c:barChart>
        <c:barDir val="col"/>
        <c:grouping val="clustered"/>
        <c:varyColors val="0"/>
        <c:ser>
          <c:idx val="0"/>
          <c:order val="0"/>
          <c:tx>
            <c:strRef>
              <c:f>'Fdos Mediano Plazo '!$O$7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42-4E13-B6FF-7D049A04A59C}"/>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Mediano Plazo '!$N$8:$N$9</c:f>
              <c:strCache>
                <c:ptCount val="2"/>
                <c:pt idx="0">
                  <c:v>Fondo Plazo 180 SGB</c:v>
                </c:pt>
                <c:pt idx="1">
                  <c:v>Fondo  Atlántida Mediano Plazo</c:v>
                </c:pt>
              </c:strCache>
            </c:strRef>
          </c:cat>
          <c:val>
            <c:numRef>
              <c:f>'Fdos Mediano Plazo '!$O$8:$O$9</c:f>
              <c:numCache>
                <c:formatCode>0.00</c:formatCode>
                <c:ptCount val="2"/>
                <c:pt idx="0">
                  <c:v>7948483.0899999999</c:v>
                </c:pt>
                <c:pt idx="1">
                  <c:v>2425907.13</c:v>
                </c:pt>
              </c:numCache>
            </c:numRef>
          </c:val>
          <c:extLst>
            <c:ext xmlns:c16="http://schemas.microsoft.com/office/drawing/2014/chart" uri="{C3380CC4-5D6E-409C-BE32-E72D297353CC}">
              <c16:uniqueId val="{00000001-8442-4E13-B6FF-7D049A04A59C}"/>
            </c:ext>
          </c:extLst>
        </c:ser>
        <c:dLbls>
          <c:showLegendKey val="0"/>
          <c:showVal val="0"/>
          <c:showCatName val="0"/>
          <c:showSerName val="0"/>
          <c:showPercent val="0"/>
          <c:showBubbleSize val="0"/>
        </c:dLbls>
        <c:gapWidth val="150"/>
        <c:axId val="148445056"/>
        <c:axId val="148446592"/>
      </c:barChart>
      <c:catAx>
        <c:axId val="148445056"/>
        <c:scaling>
          <c:orientation val="minMax"/>
        </c:scaling>
        <c:delete val="0"/>
        <c:axPos val="b"/>
        <c:numFmt formatCode="General" sourceLinked="0"/>
        <c:majorTickMark val="out"/>
        <c:minorTickMark val="none"/>
        <c:tickLblPos val="nextTo"/>
        <c:txPr>
          <a:bodyPr/>
          <a:lstStyle/>
          <a:p>
            <a:pPr>
              <a:defRPr sz="900"/>
            </a:pPr>
            <a:endParaRPr lang="es-SV"/>
          </a:p>
        </c:txPr>
        <c:crossAx val="148446592"/>
        <c:crosses val="autoZero"/>
        <c:auto val="1"/>
        <c:lblAlgn val="ctr"/>
        <c:lblOffset val="100"/>
        <c:noMultiLvlLbl val="0"/>
      </c:catAx>
      <c:valAx>
        <c:axId val="148446592"/>
        <c:scaling>
          <c:orientation val="minMax"/>
        </c:scaling>
        <c:delete val="1"/>
        <c:axPos val="l"/>
        <c:numFmt formatCode="#,##0.00" sourceLinked="0"/>
        <c:majorTickMark val="out"/>
        <c:minorTickMark val="none"/>
        <c:tickLblPos val="none"/>
        <c:crossAx val="148445056"/>
        <c:crosses val="autoZero"/>
        <c:crossBetween val="between"/>
      </c:valAx>
    </c:plotArea>
    <c:plotVisOnly val="1"/>
    <c:dispBlanksAs val="gap"/>
    <c:showDLblsOverMax val="0"/>
  </c:chart>
  <c:spPr>
    <a:ln>
      <a:noFill/>
    </a:ln>
  </c:spPr>
  <c:printSettings>
    <c:headerFooter/>
    <c:pageMargins b="0.75000000000000955" l="0.70000000000000062" r="0.70000000000000062" t="0.750000000000009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a:t>
            </a:r>
            <a:r>
              <a:rPr lang="es-SV" baseline="0">
                <a:latin typeface="Georgia" pitchFamily="18" charset="0"/>
              </a:rPr>
              <a:t> de los Fondos de Inversion al 03/09/2018 (en porcentaje %)</a:t>
            </a:r>
          </a:p>
        </c:rich>
      </c:tx>
      <c:layout/>
      <c:overlay val="1"/>
    </c:title>
    <c:autoTitleDeleted val="0"/>
    <c:plotArea>
      <c:layout>
        <c:manualLayout>
          <c:layoutTarget val="inner"/>
          <c:xMode val="edge"/>
          <c:yMode val="edge"/>
          <c:x val="0.12832669312252309"/>
          <c:y val="0.2456597408995842"/>
          <c:w val="0.64258684632085405"/>
          <c:h val="0.66439786575659965"/>
        </c:manualLayout>
      </c:layout>
      <c:barChart>
        <c:barDir val="col"/>
        <c:grouping val="clustered"/>
        <c:varyColors val="0"/>
        <c:ser>
          <c:idx val="1"/>
          <c:order val="1"/>
          <c:tx>
            <c:strRef>
              <c:f>'Fdos Mediano Plazo '!$P$17</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'!$P$18:$P$19</c:f>
              <c:numCache>
                <c:formatCode>General</c:formatCode>
                <c:ptCount val="2"/>
                <c:pt idx="0">
                  <c:v>5.6981864802974096</c:v>
                </c:pt>
                <c:pt idx="1">
                  <c:v>5.3058198406540402</c:v>
                </c:pt>
              </c:numCache>
            </c:numRef>
          </c:val>
          <c:extLst>
            <c:ext xmlns:c16="http://schemas.microsoft.com/office/drawing/2014/chart" uri="{C3380CC4-5D6E-409C-BE32-E72D297353CC}">
              <c16:uniqueId val="{00000000-F0F0-40E3-897E-5B1680A6A668}"/>
            </c:ext>
          </c:extLst>
        </c:ser>
        <c:ser>
          <c:idx val="2"/>
          <c:order val="2"/>
          <c:tx>
            <c:strRef>
              <c:f>'Fdos Mediano Plazo '!$Q$17</c:f>
              <c:strCache>
                <c:ptCount val="1"/>
                <c:pt idx="0">
                  <c:v>Comisión</c:v>
                </c:pt>
              </c:strCache>
            </c:strRef>
          </c:tx>
          <c:spPr>
            <a:solidFill>
              <a:srgbClr val="FF0000"/>
            </a:solidFill>
          </c:spPr>
          <c:invertIfNegative val="0"/>
          <c:dLbls>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'!$Q$18:$Q$19</c:f>
              <c:numCache>
                <c:formatCode>General</c:formatCode>
                <c:ptCount val="2"/>
                <c:pt idx="0">
                  <c:v>0.26</c:v>
                </c:pt>
                <c:pt idx="1">
                  <c:v>0.25</c:v>
                </c:pt>
              </c:numCache>
            </c:numRef>
          </c:val>
          <c:extLst>
            <c:ext xmlns:c16="http://schemas.microsoft.com/office/drawing/2014/chart" uri="{C3380CC4-5D6E-409C-BE32-E72D297353CC}">
              <c16:uniqueId val="{00000001-F0F0-40E3-897E-5B1680A6A668}"/>
            </c:ext>
          </c:extLst>
        </c:ser>
        <c:ser>
          <c:idx val="3"/>
          <c:order val="3"/>
          <c:tx>
            <c:strRef>
              <c:f>'Fdos Mediano Plazo '!$R$17</c:f>
              <c:strCache>
                <c:ptCount val="1"/>
                <c:pt idx="0">
                  <c:v>Rendimiento Bruto</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'Fdos Mediano Plazo '!$R$18:$R$19</c:f>
              <c:numCache>
                <c:formatCode>0.0000</c:formatCode>
                <c:ptCount val="2"/>
                <c:pt idx="0">
                  <c:v>5.8513999999999999</c:v>
                </c:pt>
                <c:pt idx="1">
                  <c:v>5.7762000000000002</c:v>
                </c:pt>
              </c:numCache>
            </c:numRef>
          </c:val>
          <c:extLst>
            <c:ext xmlns:c16="http://schemas.microsoft.com/office/drawing/2014/chart" uri="{C3380CC4-5D6E-409C-BE32-E72D297353CC}">
              <c16:uniqueId val="{00000002-F0F0-40E3-897E-5B1680A6A668}"/>
            </c:ext>
          </c:extLst>
        </c:ser>
        <c:dLbls>
          <c:showLegendKey val="0"/>
          <c:showVal val="0"/>
          <c:showCatName val="0"/>
          <c:showSerName val="0"/>
          <c:showPercent val="0"/>
          <c:showBubbleSize val="0"/>
        </c:dLbls>
        <c:gapWidth val="150"/>
        <c:axId val="168369152"/>
        <c:axId val="168383232"/>
      </c:barChart>
      <c:lineChart>
        <c:grouping val="standard"/>
        <c:varyColors val="0"/>
        <c:ser>
          <c:idx val="0"/>
          <c:order val="0"/>
          <c:tx>
            <c:strRef>
              <c:f>'Fdos Mediano Plazo '!$O$17</c:f>
              <c:strCache>
                <c:ptCount val="1"/>
                <c:pt idx="0">
                  <c:v>Rendimiento Ponderado de Fondos</c:v>
                </c:pt>
              </c:strCache>
            </c:strRef>
          </c:tx>
          <c:spPr>
            <a:ln>
              <a:solidFill>
                <a:srgbClr val="FFFF00"/>
              </a:solidFill>
            </a:ln>
          </c:spPr>
          <c:marker>
            <c:symbol val="none"/>
          </c:marker>
          <c:dLbls>
            <c:dLbl>
              <c:idx val="0"/>
              <c:layout>
                <c:manualLayout>
                  <c:x val="0.11243172649805112"/>
                  <c:y val="3.9882711629601469E-2"/>
                </c:manualLayout>
              </c:layout>
              <c:numFmt formatCode="#,##0.0000" sourceLinked="0"/>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0F0-40E3-897E-5B1680A6A668}"/>
                </c:ext>
              </c:extLst>
            </c:dLbl>
            <c:dLbl>
              <c:idx val="1"/>
              <c:delete val="1"/>
              <c:extLst>
                <c:ext xmlns:c15="http://schemas.microsoft.com/office/drawing/2012/chart" uri="{CE6537A1-D6FC-4f65-9D91-7224C49458BB}"/>
                <c:ext xmlns:c16="http://schemas.microsoft.com/office/drawing/2014/chart" uri="{C3380CC4-5D6E-409C-BE32-E72D297353CC}">
                  <c16:uniqueId val="{00000004-F0F0-40E3-897E-5B1680A6A668}"/>
                </c:ext>
              </c:extLst>
            </c:dLbl>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'!$O$18:$O$19</c:f>
              <c:numCache>
                <c:formatCode>General</c:formatCode>
                <c:ptCount val="2"/>
                <c:pt idx="0">
                  <c:v>5.3975693322868077</c:v>
                </c:pt>
                <c:pt idx="1">
                  <c:v>5.3975693322868077</c:v>
                </c:pt>
              </c:numCache>
            </c:numRef>
          </c:val>
          <c:smooth val="0"/>
          <c:extLst>
            <c:ext xmlns:c16="http://schemas.microsoft.com/office/drawing/2014/chart" uri="{C3380CC4-5D6E-409C-BE32-E72D297353CC}">
              <c16:uniqueId val="{00000005-F0F0-40E3-897E-5B1680A6A668}"/>
            </c:ext>
          </c:extLst>
        </c:ser>
        <c:dLbls>
          <c:showLegendKey val="0"/>
          <c:showVal val="0"/>
          <c:showCatName val="0"/>
          <c:showSerName val="0"/>
          <c:showPercent val="0"/>
          <c:showBubbleSize val="0"/>
        </c:dLbls>
        <c:marker val="1"/>
        <c:smooth val="0"/>
        <c:axId val="168369152"/>
        <c:axId val="168383232"/>
      </c:lineChart>
      <c:catAx>
        <c:axId val="168369152"/>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168383232"/>
        <c:crosses val="autoZero"/>
        <c:auto val="1"/>
        <c:lblAlgn val="ctr"/>
        <c:lblOffset val="100"/>
        <c:noMultiLvlLbl val="0"/>
      </c:catAx>
      <c:valAx>
        <c:axId val="168383232"/>
        <c:scaling>
          <c:orientation val="minMax"/>
        </c:scaling>
        <c:delete val="0"/>
        <c:axPos val="l"/>
        <c:numFmt formatCode="General" sourceLinked="1"/>
        <c:majorTickMark val="out"/>
        <c:minorTickMark val="none"/>
        <c:tickLblPos val="nextTo"/>
        <c:crossAx val="168369152"/>
        <c:crosses val="autoZero"/>
        <c:crossBetween val="between"/>
      </c:valAx>
    </c:plotArea>
    <c:legend>
      <c:legendPos val="r"/>
      <c:layout>
        <c:manualLayout>
          <c:xMode val="edge"/>
          <c:yMode val="edge"/>
          <c:x val="0.74903216132377171"/>
          <c:y val="0.31115449029324688"/>
          <c:w val="0.25096783867622829"/>
          <c:h val="0.26429496876676734"/>
        </c:manualLayout>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544" l="0.70000000000000062" r="0.70000000000000062" t="0.750000000000005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3.8970076548364652E-2"/>
          <c:y val="0.18116251482799745"/>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88C9-4236-95DD-99BD25F1E977}"/>
            </c:ext>
          </c:extLst>
        </c:ser>
        <c:dLbls>
          <c:showLegendKey val="0"/>
          <c:showVal val="0"/>
          <c:showCatName val="0"/>
          <c:showSerName val="0"/>
          <c:showPercent val="0"/>
          <c:showBubbleSize val="0"/>
        </c:dLbls>
        <c:gapWidth val="150"/>
        <c:axId val="170436864"/>
        <c:axId val="170442752"/>
      </c:barChart>
      <c:catAx>
        <c:axId val="170436864"/>
        <c:scaling>
          <c:orientation val="minMax"/>
        </c:scaling>
        <c:delete val="0"/>
        <c:axPos val="b"/>
        <c:numFmt formatCode="General" sourceLinked="0"/>
        <c:majorTickMark val="out"/>
        <c:minorTickMark val="none"/>
        <c:tickLblPos val="nextTo"/>
        <c:crossAx val="170442752"/>
        <c:crosses val="autoZero"/>
        <c:auto val="1"/>
        <c:lblAlgn val="ctr"/>
        <c:lblOffset val="100"/>
        <c:noMultiLvlLbl val="0"/>
      </c:catAx>
      <c:valAx>
        <c:axId val="170442752"/>
        <c:scaling>
          <c:orientation val="minMax"/>
        </c:scaling>
        <c:delete val="1"/>
        <c:axPos val="l"/>
        <c:numFmt formatCode="General" sourceLinked="1"/>
        <c:majorTickMark val="out"/>
        <c:minorTickMark val="none"/>
        <c:tickLblPos val="none"/>
        <c:crossAx val="170436864"/>
        <c:crosses val="autoZero"/>
        <c:crossBetween val="between"/>
      </c:valAx>
    </c:plotArea>
    <c:plotVisOnly val="1"/>
    <c:dispBlanksAs val="gap"/>
    <c:showDLblsOverMax val="0"/>
  </c:chart>
  <c:spPr>
    <a:ln>
      <a:noFill/>
    </a:ln>
  </c:spPr>
  <c:printSettings>
    <c:headerFooter/>
    <c:pageMargins b="0.75000000000000921" l="0.70000000000000062" r="0.70000000000000062" t="0.750000000000009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b="1" i="0" u="none" strike="noStrike" kern="1200" baseline="0">
                <a:solidFill>
                  <a:sysClr val="windowText" lastClr="000000"/>
                </a:solidFill>
                <a:latin typeface="Georgia" pitchFamily="18" charset="0"/>
                <a:ea typeface="+mn-ea"/>
                <a:cs typeface="+mn-cs"/>
              </a:rPr>
              <a:t>Rendimientos</a:t>
            </a:r>
          </a:p>
        </c:rich>
      </c:tx>
      <c:overlay val="0"/>
    </c:title>
    <c:autoTitleDeleted val="0"/>
    <c:plotArea>
      <c:layout/>
      <c:barChart>
        <c:barDir val="col"/>
        <c:grouping val="clustered"/>
        <c:varyColors val="0"/>
        <c:ser>
          <c:idx val="0"/>
          <c:order val="0"/>
          <c:tx>
            <c:strRef>
              <c:f>'Fdos Mediano Plazo2.1'!$M$10</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Plazo2.1'!$M$11:$M$12</c:f>
              <c:numCache>
                <c:formatCode>0.00</c:formatCode>
                <c:ptCount val="2"/>
                <c:pt idx="0">
                  <c:v>5.6618000000000004</c:v>
                </c:pt>
                <c:pt idx="1">
                  <c:v>5.3116000000000003</c:v>
                </c:pt>
              </c:numCache>
            </c:numRef>
          </c:val>
          <c:extLst>
            <c:ext xmlns:c16="http://schemas.microsoft.com/office/drawing/2014/chart" uri="{C3380CC4-5D6E-409C-BE32-E72D297353CC}">
              <c16:uniqueId val="{00000000-62FD-4918-BA39-FB4C6E985233}"/>
            </c:ext>
          </c:extLst>
        </c:ser>
        <c:ser>
          <c:idx val="1"/>
          <c:order val="1"/>
          <c:tx>
            <c:strRef>
              <c:f>'Fdos Mediano Plazo2.1'!$P$10</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Plazo2.1'!$P$11:$P$12</c:f>
              <c:numCache>
                <c:formatCode>0.00%</c:formatCode>
                <c:ptCount val="2"/>
                <c:pt idx="0">
                  <c:v>0.03</c:v>
                </c:pt>
                <c:pt idx="1">
                  <c:v>7.0000000000000007E-2</c:v>
                </c:pt>
              </c:numCache>
            </c:numRef>
          </c:val>
          <c:extLst>
            <c:ext xmlns:c16="http://schemas.microsoft.com/office/drawing/2014/chart" uri="{C3380CC4-5D6E-409C-BE32-E72D297353CC}">
              <c16:uniqueId val="{00000001-62FD-4918-BA39-FB4C6E985233}"/>
            </c:ext>
          </c:extLst>
        </c:ser>
        <c:ser>
          <c:idx val="2"/>
          <c:order val="2"/>
          <c:tx>
            <c:strRef>
              <c:f>'Fdos Mediano Plazo2.1'!$Q$10</c:f>
              <c:strCache>
                <c:ptCount val="1"/>
                <c:pt idx="0">
                  <c:v>Rdto Mdo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Plazo2.1'!$Q$11:$Q$12</c:f>
              <c:numCache>
                <c:formatCode>0.00%</c:formatCode>
                <c:ptCount val="2"/>
                <c:pt idx="0">
                  <c:v>0.08</c:v>
                </c:pt>
                <c:pt idx="1">
                  <c:v>1.2E-2</c:v>
                </c:pt>
              </c:numCache>
            </c:numRef>
          </c:val>
          <c:extLst>
            <c:ext xmlns:c16="http://schemas.microsoft.com/office/drawing/2014/chart" uri="{C3380CC4-5D6E-409C-BE32-E72D297353CC}">
              <c16:uniqueId val="{00000002-62FD-4918-BA39-FB4C6E985233}"/>
            </c:ext>
          </c:extLst>
        </c:ser>
        <c:dLbls>
          <c:showLegendKey val="0"/>
          <c:showVal val="0"/>
          <c:showCatName val="0"/>
          <c:showSerName val="0"/>
          <c:showPercent val="0"/>
          <c:showBubbleSize val="0"/>
        </c:dLbls>
        <c:gapWidth val="150"/>
        <c:axId val="170350464"/>
        <c:axId val="170352000"/>
      </c:barChart>
      <c:catAx>
        <c:axId val="170350464"/>
        <c:scaling>
          <c:orientation val="minMax"/>
        </c:scaling>
        <c:delete val="0"/>
        <c:axPos val="b"/>
        <c:numFmt formatCode="General" sourceLinked="0"/>
        <c:majorTickMark val="out"/>
        <c:minorTickMark val="none"/>
        <c:tickLblPos val="nextTo"/>
        <c:crossAx val="170352000"/>
        <c:crosses val="autoZero"/>
        <c:auto val="1"/>
        <c:lblAlgn val="ctr"/>
        <c:lblOffset val="100"/>
        <c:noMultiLvlLbl val="0"/>
      </c:catAx>
      <c:valAx>
        <c:axId val="170352000"/>
        <c:scaling>
          <c:orientation val="minMax"/>
        </c:scaling>
        <c:delete val="1"/>
        <c:axPos val="l"/>
        <c:numFmt formatCode="0.00" sourceLinked="1"/>
        <c:majorTickMark val="out"/>
        <c:minorTickMark val="none"/>
        <c:tickLblPos val="none"/>
        <c:crossAx val="170350464"/>
        <c:crosses val="autoZero"/>
        <c:crossBetween val="between"/>
      </c:valAx>
    </c:plotArea>
    <c:legend>
      <c:legendPos val="r"/>
      <c:overlay val="0"/>
    </c:legend>
    <c:plotVisOnly val="1"/>
    <c:dispBlanksAs val="gap"/>
    <c:showDLblsOverMax val="0"/>
  </c:chart>
  <c:spPr>
    <a:ln>
      <a:noFill/>
    </a:ln>
  </c:spPr>
  <c:printSettings>
    <c:headerFooter/>
    <c:pageMargins b="0.75000000000000899" l="0.70000000000000062" r="0.70000000000000062" t="0.750000000000008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latin typeface="Georgia" panose="02040502050405020303" pitchFamily="18" charset="0"/>
            </a:defRPr>
          </a:pPr>
          <a:endParaRPr lang="es-SV"/>
        </a:p>
      </c:txPr>
    </c:title>
    <c:autoTitleDeleted val="0"/>
    <c:plotArea>
      <c:layout/>
      <c:barChart>
        <c:barDir val="col"/>
        <c:grouping val="clustered"/>
        <c:varyColors val="0"/>
        <c:ser>
          <c:idx val="0"/>
          <c:order val="0"/>
          <c:tx>
            <c:strRef>
              <c:f>'Fdos Corto Plazo'!$O$7</c:f>
              <c:strCache>
                <c:ptCount val="1"/>
                <c:pt idx="0">
                  <c:v>Patrimonio (US$)</c:v>
                </c:pt>
              </c:strCache>
            </c:strRef>
          </c:tx>
          <c:invertIfNegative val="0"/>
          <c:dLbls>
            <c:numFmt formatCode="#,##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37934140.57</c:v>
                </c:pt>
                <c:pt idx="1">
                  <c:v>3883717.36</c:v>
                </c:pt>
                <c:pt idx="2">
                  <c:v>1807056.84</c:v>
                </c:pt>
              </c:numCache>
            </c:numRef>
          </c:val>
          <c:extLst>
            <c:ext xmlns:c16="http://schemas.microsoft.com/office/drawing/2014/chart" uri="{C3380CC4-5D6E-409C-BE32-E72D297353CC}">
              <c16:uniqueId val="{00000000-310F-46FC-8AA2-6CF83C7B37B3}"/>
            </c:ext>
          </c:extLst>
        </c:ser>
        <c:dLbls>
          <c:showLegendKey val="0"/>
          <c:showVal val="0"/>
          <c:showCatName val="0"/>
          <c:showSerName val="0"/>
          <c:showPercent val="0"/>
          <c:showBubbleSize val="0"/>
        </c:dLbls>
        <c:gapWidth val="150"/>
        <c:axId val="170620416"/>
        <c:axId val="170621952"/>
      </c:barChart>
      <c:catAx>
        <c:axId val="170620416"/>
        <c:scaling>
          <c:orientation val="minMax"/>
        </c:scaling>
        <c:delete val="0"/>
        <c:axPos val="b"/>
        <c:numFmt formatCode="General" sourceLinked="0"/>
        <c:majorTickMark val="out"/>
        <c:minorTickMark val="none"/>
        <c:tickLblPos val="nextTo"/>
        <c:crossAx val="170621952"/>
        <c:crosses val="autoZero"/>
        <c:auto val="1"/>
        <c:lblAlgn val="ctr"/>
        <c:lblOffset val="100"/>
        <c:noMultiLvlLbl val="0"/>
      </c:catAx>
      <c:valAx>
        <c:axId val="170621952"/>
        <c:scaling>
          <c:orientation val="minMax"/>
        </c:scaling>
        <c:delete val="1"/>
        <c:axPos val="l"/>
        <c:numFmt formatCode="#,##0.00" sourceLinked="0"/>
        <c:majorTickMark val="out"/>
        <c:minorTickMark val="none"/>
        <c:tickLblPos val="none"/>
        <c:crossAx val="170620416"/>
        <c:crosses val="autoZero"/>
        <c:crossBetween val="between"/>
      </c:valAx>
    </c:plotArea>
    <c:plotVisOnly val="1"/>
    <c:dispBlanksAs val="gap"/>
    <c:showDLblsOverMax val="0"/>
  </c:chart>
  <c:spPr>
    <a:ln>
      <a:noFill/>
    </a:ln>
  </c:spPr>
  <c:printSettings>
    <c:headerFooter/>
    <c:pageMargins b="0.7500000000000091" l="0.70000000000000062" r="0.70000000000000062" t="0.750000000000009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a:latin typeface="Georgia" pitchFamily="18" charset="0"/>
              </a:rPr>
              <a:t>Rendimientos</a:t>
            </a:r>
          </a:p>
        </c:rich>
      </c:tx>
      <c:overlay val="0"/>
    </c:title>
    <c:autoTitleDeleted val="0"/>
    <c:plotArea>
      <c:layout>
        <c:manualLayout>
          <c:layoutTarget val="inner"/>
          <c:xMode val="edge"/>
          <c:yMode val="edge"/>
          <c:x val="3.1272271661322827E-2"/>
          <c:y val="9.0281350577784164E-2"/>
          <c:w val="0.81406146406691859"/>
          <c:h val="0.69037541121840706"/>
        </c:manualLayout>
      </c:layout>
      <c:barChart>
        <c:barDir val="col"/>
        <c:grouping val="clustered"/>
        <c:varyColors val="0"/>
        <c:ser>
          <c:idx val="0"/>
          <c:order val="0"/>
          <c:tx>
            <c:strRef>
              <c:f>'Fdos Corto Plazo'!$Q$12</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Plazo'!$Q$13:$Q$17</c:f>
              <c:numCache>
                <c:formatCode>0.0000000</c:formatCode>
                <c:ptCount val="5"/>
                <c:pt idx="1">
                  <c:v>3.7387501118964801</c:v>
                </c:pt>
                <c:pt idx="2">
                  <c:v>2.3685502918372698</c:v>
                </c:pt>
                <c:pt idx="3">
                  <c:v>3.34312437808995</c:v>
                </c:pt>
              </c:numCache>
            </c:numRef>
          </c:val>
          <c:extLst>
            <c:ext xmlns:c16="http://schemas.microsoft.com/office/drawing/2014/chart" uri="{C3380CC4-5D6E-409C-BE32-E72D297353CC}">
              <c16:uniqueId val="{00000000-6401-4657-A4B5-C98D2AF3B591}"/>
            </c:ext>
          </c:extLst>
        </c:ser>
        <c:ser>
          <c:idx val="1"/>
          <c:order val="1"/>
          <c:tx>
            <c:strRef>
              <c:f>'Fdos Corto Plazo'!$T$12</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Plazo'!$T$13:$T$17</c:f>
              <c:numCache>
                <c:formatCode>_(* #,##0.0000_);_(* \(#,##0.0000\);_(* "-"??_);_(@_)</c:formatCode>
                <c:ptCount val="5"/>
                <c:pt idx="1">
                  <c:v>5.0114000000000001</c:v>
                </c:pt>
                <c:pt idx="2">
                  <c:v>3.9313319784999998</c:v>
                </c:pt>
                <c:pt idx="3">
                  <c:v>4.6265999999999998</c:v>
                </c:pt>
              </c:numCache>
            </c:numRef>
          </c:val>
          <c:extLst>
            <c:ext xmlns:c16="http://schemas.microsoft.com/office/drawing/2014/chart" uri="{C3380CC4-5D6E-409C-BE32-E72D297353CC}">
              <c16:uniqueId val="{00000001-6401-4657-A4B5-C98D2AF3B591}"/>
            </c:ext>
          </c:extLst>
        </c:ser>
        <c:ser>
          <c:idx val="2"/>
          <c:order val="2"/>
          <c:tx>
            <c:strRef>
              <c:f>'Fdos Corto Plazo'!$U$12</c:f>
              <c:strCache>
                <c:ptCount val="1"/>
                <c:pt idx="0">
                  <c:v>Rdto Mdo</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Plazo'!$U$13:$U$17</c:f>
              <c:numCache>
                <c:formatCode>_(* #,##0.0000_);_(* \(#,##0.0000\);_(* "-"??_);_(@_)</c:formatCode>
                <c:ptCount val="5"/>
                <c:pt idx="1">
                  <c:v>3.2727505532878451</c:v>
                </c:pt>
              </c:numCache>
            </c:numRef>
          </c:val>
          <c:extLst>
            <c:ext xmlns:c16="http://schemas.microsoft.com/office/drawing/2014/chart" uri="{C3380CC4-5D6E-409C-BE32-E72D297353CC}">
              <c16:uniqueId val="{00000002-6401-4657-A4B5-C98D2AF3B591}"/>
            </c:ext>
          </c:extLst>
        </c:ser>
        <c:dLbls>
          <c:showLegendKey val="0"/>
          <c:showVal val="0"/>
          <c:showCatName val="0"/>
          <c:showSerName val="0"/>
          <c:showPercent val="0"/>
          <c:showBubbleSize val="0"/>
        </c:dLbls>
        <c:gapWidth val="150"/>
        <c:axId val="170673280"/>
        <c:axId val="170674816"/>
      </c:barChart>
      <c:catAx>
        <c:axId val="170673280"/>
        <c:scaling>
          <c:orientation val="minMax"/>
        </c:scaling>
        <c:delete val="0"/>
        <c:axPos val="b"/>
        <c:numFmt formatCode="General" sourceLinked="0"/>
        <c:majorTickMark val="out"/>
        <c:minorTickMark val="none"/>
        <c:tickLblPos val="nextTo"/>
        <c:crossAx val="170674816"/>
        <c:crosses val="autoZero"/>
        <c:auto val="1"/>
        <c:lblAlgn val="ctr"/>
        <c:lblOffset val="100"/>
        <c:noMultiLvlLbl val="0"/>
      </c:catAx>
      <c:valAx>
        <c:axId val="170674816"/>
        <c:scaling>
          <c:orientation val="minMax"/>
        </c:scaling>
        <c:delete val="1"/>
        <c:axPos val="l"/>
        <c:numFmt formatCode="0.00%" sourceLinked="0"/>
        <c:majorTickMark val="out"/>
        <c:minorTickMark val="none"/>
        <c:tickLblPos val="none"/>
        <c:crossAx val="170673280"/>
        <c:crosses val="autoZero"/>
        <c:crossBetween val="between"/>
      </c:valAx>
    </c:plotArea>
    <c:legend>
      <c:legendPos val="r"/>
      <c:layout>
        <c:manualLayout>
          <c:xMode val="edge"/>
          <c:yMode val="edge"/>
          <c:x val="0.85057964261854513"/>
          <c:y val="0.28881402644453891"/>
          <c:w val="0.1456643286654459"/>
          <c:h val="0.43424870323377335"/>
        </c:manualLayout>
      </c:layout>
      <c:overlay val="0"/>
    </c:legend>
    <c:plotVisOnly val="1"/>
    <c:dispBlanksAs val="gap"/>
    <c:showDLblsOverMax val="0"/>
  </c:chart>
  <c:spPr>
    <a:ln>
      <a:noFill/>
    </a:ln>
  </c:spPr>
  <c:printSettings>
    <c:headerFooter/>
    <c:pageMargins b="0.7500000000000091" l="0.70000000000000062" r="0.70000000000000062" t="0.7500000000000091" header="0.30000000000000032" footer="0.30000000000000032"/>
    <c:pageSetup/>
  </c:printSettings>
</c:chartSpace>
</file>

<file path=xl/ctrlProps/ctrlProp1.xml><?xml version="1.0" encoding="utf-8"?>
<formControlPr xmlns="http://schemas.microsoft.com/office/spreadsheetml/2009/9/main" objectType="Drop" dropStyle="combo" dx="16" fmlaLink="'Fdos Corto Plazo'!$AC$14" fmlaRange="Hoja2!$B$16:$B$19" noThreeD="1" sel="1" val="0"/>
</file>

<file path=xl/ctrlProps/ctrlProp2.xml><?xml version="1.0" encoding="utf-8"?>
<formControlPr xmlns="http://schemas.microsoft.com/office/spreadsheetml/2009/9/main" objectType="Drop" dropStyle="combo" dx="16" fmlaLink="$T$12" fmlaRange="$AD$11:$AD$14" noThreeD="1" sel="4" val="0"/>
</file>

<file path=xl/ctrlProps/ctrlProp3.xml><?xml version="1.0" encoding="utf-8"?>
<formControlPr xmlns="http://schemas.microsoft.com/office/spreadsheetml/2009/9/main" objectType="Drop" dropStyle="combo" dx="16" fmlaLink="'Fdos Mediano Plazo '!$AC$14" fmlaRange="Hoja2!$B$16:$B$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hyperlink" Target="#&#237;ndice!A1"/><Relationship Id="rId5" Type="http://schemas.openxmlformats.org/officeDocument/2006/relationships/image" Target="../media/image5.emf"/><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152400</xdr:rowOff>
    </xdr:from>
    <xdr:to>
      <xdr:col>2</xdr:col>
      <xdr:colOff>304800</xdr:colOff>
      <xdr:row>8</xdr:row>
      <xdr:rowOff>114300</xdr:rowOff>
    </xdr:to>
    <xdr:pic>
      <xdr:nvPicPr>
        <xdr:cNvPr id="2" name="1 Imagen" descr="imagen.jpeg"/>
        <xdr:cNvPicPr>
          <a:picLocks noChangeAspect="1"/>
        </xdr:cNvPicPr>
      </xdr:nvPicPr>
      <xdr:blipFill>
        <a:blip xmlns:r="http://schemas.openxmlformats.org/officeDocument/2006/relationships" r:embed="rId1" cstate="print"/>
        <a:stretch>
          <a:fillRect/>
        </a:stretch>
      </xdr:blipFill>
      <xdr:spPr>
        <a:xfrm>
          <a:off x="285750" y="342900"/>
          <a:ext cx="15430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22412</xdr:colOff>
      <xdr:row>2</xdr:row>
      <xdr:rowOff>0</xdr:rowOff>
    </xdr:from>
    <xdr:to>
      <xdr:col>2</xdr:col>
      <xdr:colOff>438302</xdr:colOff>
      <xdr:row>6</xdr:row>
      <xdr:rowOff>193221</xdr:rowOff>
    </xdr:to>
    <xdr:sp macro="" textlink="">
      <xdr:nvSpPr>
        <xdr:cNvPr id="7" name="6 Flecha arriba"/>
        <xdr:cNvSpPr/>
      </xdr:nvSpPr>
      <xdr:spPr>
        <a:xfrm rot="16200000">
          <a:off x="313040" y="404136"/>
          <a:ext cx="1112104"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243868</xdr:colOff>
      <xdr:row>4</xdr:row>
      <xdr:rowOff>2102</xdr:rowOff>
    </xdr:from>
    <xdr:to>
      <xdr:col>2</xdr:col>
      <xdr:colOff>402584</xdr:colOff>
      <xdr:row>5</xdr:row>
      <xdr:rowOff>33618</xdr:rowOff>
    </xdr:to>
    <xdr:sp macro="" textlink="">
      <xdr:nvSpPr>
        <xdr:cNvPr id="8" name="7 CuadroTexto">
          <a:hlinkClick xmlns:r="http://schemas.openxmlformats.org/officeDocument/2006/relationships" r:id="rId1"/>
        </xdr:cNvPr>
        <xdr:cNvSpPr txBox="1"/>
      </xdr:nvSpPr>
      <xdr:spPr>
        <a:xfrm>
          <a:off x="501603" y="909778"/>
          <a:ext cx="920716" cy="2668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528582</xdr:colOff>
      <xdr:row>15</xdr:row>
      <xdr:rowOff>246784</xdr:rowOff>
    </xdr:from>
    <xdr:to>
      <xdr:col>8</xdr:col>
      <xdr:colOff>729529</xdr:colOff>
      <xdr:row>24</xdr:row>
      <xdr:rowOff>110403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361950</xdr:colOff>
          <xdr:row>7</xdr:row>
          <xdr:rowOff>133350</xdr:rowOff>
        </xdr:from>
        <xdr:to>
          <xdr:col>7</xdr:col>
          <xdr:colOff>657225</xdr:colOff>
          <xdr:row>7</xdr:row>
          <xdr:rowOff>361950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649942</xdr:colOff>
      <xdr:row>1</xdr:row>
      <xdr:rowOff>78441</xdr:rowOff>
    </xdr:from>
    <xdr:to>
      <xdr:col>1</xdr:col>
      <xdr:colOff>1065832</xdr:colOff>
      <xdr:row>5</xdr:row>
      <xdr:rowOff>69956</xdr:rowOff>
    </xdr:to>
    <xdr:sp macro="" textlink="">
      <xdr:nvSpPr>
        <xdr:cNvPr id="2" name="1 Flecha arriba"/>
        <xdr:cNvSpPr/>
      </xdr:nvSpPr>
      <xdr:spPr>
        <a:xfrm rot="16200000">
          <a:off x="783688" y="123989"/>
          <a:ext cx="910397"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145116</xdr:colOff>
      <xdr:row>3</xdr:row>
      <xdr:rowOff>40342</xdr:rowOff>
    </xdr:from>
    <xdr:to>
      <xdr:col>1</xdr:col>
      <xdr:colOff>1065832</xdr:colOff>
      <xdr:row>4</xdr:row>
      <xdr:rowOff>94131</xdr:rowOff>
    </xdr:to>
    <xdr:sp macro="" textlink="">
      <xdr:nvSpPr>
        <xdr:cNvPr id="3" name="2 CuadroTexto">
          <a:hlinkClick xmlns:r="http://schemas.openxmlformats.org/officeDocument/2006/relationships" r:id="rId1"/>
        </xdr:cNvPr>
        <xdr:cNvSpPr txBox="1"/>
      </xdr:nvSpPr>
      <xdr:spPr>
        <a:xfrm>
          <a:off x="907116" y="589430"/>
          <a:ext cx="920716" cy="2330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2</xdr:col>
      <xdr:colOff>0</xdr:colOff>
      <xdr:row>6</xdr:row>
      <xdr:rowOff>0</xdr:rowOff>
    </xdr:from>
    <xdr:to>
      <xdr:col>5</xdr:col>
      <xdr:colOff>299357</xdr:colOff>
      <xdr:row>11</xdr:row>
      <xdr:rowOff>190500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1076325</xdr:colOff>
          <xdr:row>5</xdr:row>
          <xdr:rowOff>333375</xdr:rowOff>
        </xdr:from>
        <xdr:to>
          <xdr:col>5</xdr:col>
          <xdr:colOff>19050</xdr:colOff>
          <xdr:row>5</xdr:row>
          <xdr:rowOff>533400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489857</xdr:colOff>
      <xdr:row>1</xdr:row>
      <xdr:rowOff>173181</xdr:rowOff>
    </xdr:from>
    <xdr:to>
      <xdr:col>2</xdr:col>
      <xdr:colOff>1667893</xdr:colOff>
      <xdr:row>6</xdr:row>
      <xdr:rowOff>571499</xdr:rowOff>
    </xdr:to>
    <xdr:sp macro="" textlink="">
      <xdr:nvSpPr>
        <xdr:cNvPr id="2" name="1 Flecha arriba"/>
        <xdr:cNvSpPr/>
      </xdr:nvSpPr>
      <xdr:spPr>
        <a:xfrm rot="16200000">
          <a:off x="1022591" y="75876"/>
          <a:ext cx="1391639" cy="1940036"/>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2</xdr:col>
      <xdr:colOff>466531</xdr:colOff>
      <xdr:row>4</xdr:row>
      <xdr:rowOff>78253</xdr:rowOff>
    </xdr:from>
    <xdr:to>
      <xdr:col>2</xdr:col>
      <xdr:colOff>1564821</xdr:colOff>
      <xdr:row>6</xdr:row>
      <xdr:rowOff>68036</xdr:rowOff>
    </xdr:to>
    <xdr:sp macro="" textlink="">
      <xdr:nvSpPr>
        <xdr:cNvPr id="3" name="2 CuadroTexto">
          <a:hlinkClick xmlns:r="http://schemas.openxmlformats.org/officeDocument/2006/relationships" r:id="rId1"/>
        </xdr:cNvPr>
        <xdr:cNvSpPr txBox="1"/>
      </xdr:nvSpPr>
      <xdr:spPr>
        <a:xfrm>
          <a:off x="1487067" y="853860"/>
          <a:ext cx="1098290" cy="38439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6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871537</xdr:colOff>
      <xdr:row>15</xdr:row>
      <xdr:rowOff>698355</xdr:rowOff>
    </xdr:from>
    <xdr:to>
      <xdr:col>7</xdr:col>
      <xdr:colOff>947738</xdr:colOff>
      <xdr:row>25</xdr:row>
      <xdr:rowOff>80962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1828800</xdr:colOff>
          <xdr:row>6</xdr:row>
          <xdr:rowOff>228600</xdr:rowOff>
        </xdr:from>
        <xdr:to>
          <xdr:col>6</xdr:col>
          <xdr:colOff>1447800</xdr:colOff>
          <xdr:row>6</xdr:row>
          <xdr:rowOff>457200</xdr:rowOff>
        </xdr:to>
        <xdr:sp macro="" textlink="">
          <xdr:nvSpPr>
            <xdr:cNvPr id="4097" name="Drop Dow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28575</xdr:colOff>
      <xdr:row>5</xdr:row>
      <xdr:rowOff>95250</xdr:rowOff>
    </xdr:to>
    <xdr:sp macro="" textlink="">
      <xdr:nvSpPr>
        <xdr:cNvPr id="2" name="1 Flecha arriba"/>
        <xdr:cNvSpPr/>
      </xdr:nvSpPr>
      <xdr:spPr>
        <a:xfrm rot="16200000">
          <a:off x="114300" y="76200"/>
          <a:ext cx="971550" cy="102870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247650</xdr:colOff>
      <xdr:row>2</xdr:row>
      <xdr:rowOff>76200</xdr:rowOff>
    </xdr:from>
    <xdr:to>
      <xdr:col>1</xdr:col>
      <xdr:colOff>19050</xdr:colOff>
      <xdr:row>3</xdr:row>
      <xdr:rowOff>85725</xdr:rowOff>
    </xdr:to>
    <xdr:sp macro="" textlink="">
      <xdr:nvSpPr>
        <xdr:cNvPr id="3" name="2 CuadroTexto">
          <a:hlinkClick xmlns:r="http://schemas.openxmlformats.org/officeDocument/2006/relationships" r:id="rId1"/>
        </xdr:cNvPr>
        <xdr:cNvSpPr txBox="1"/>
      </xdr:nvSpPr>
      <xdr:spPr>
        <a:xfrm>
          <a:off x="247650" y="457200"/>
          <a:ext cx="857250" cy="20955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xdr:row>
      <xdr:rowOff>85724</xdr:rowOff>
    </xdr:from>
    <xdr:to>
      <xdr:col>2</xdr:col>
      <xdr:colOff>81643</xdr:colOff>
      <xdr:row>7</xdr:row>
      <xdr:rowOff>95249</xdr:rowOff>
    </xdr:to>
    <xdr:sp macro="" textlink="">
      <xdr:nvSpPr>
        <xdr:cNvPr id="4" name="3 Flecha arriba"/>
        <xdr:cNvSpPr/>
      </xdr:nvSpPr>
      <xdr:spPr>
        <a:xfrm rot="16200000">
          <a:off x="234723" y="98650"/>
          <a:ext cx="1193346" cy="1548494"/>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449036</xdr:colOff>
      <xdr:row>3</xdr:row>
      <xdr:rowOff>122465</xdr:rowOff>
    </xdr:from>
    <xdr:to>
      <xdr:col>2</xdr:col>
      <xdr:colOff>68036</xdr:colOff>
      <xdr:row>5</xdr:row>
      <xdr:rowOff>27215</xdr:rowOff>
    </xdr:to>
    <xdr:sp macro="" textlink="">
      <xdr:nvSpPr>
        <xdr:cNvPr id="6" name="5 CuadroTexto">
          <a:hlinkClick xmlns:r="http://schemas.openxmlformats.org/officeDocument/2006/relationships" r:id="rId1"/>
        </xdr:cNvPr>
        <xdr:cNvSpPr txBox="1"/>
      </xdr:nvSpPr>
      <xdr:spPr>
        <a:xfrm>
          <a:off x="449036" y="721179"/>
          <a:ext cx="1143000" cy="29935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400" b="1">
              <a:latin typeface="Arial Narrow" pitchFamily="34" charset="0"/>
            </a:rPr>
            <a:t>REGRESAR</a:t>
          </a:r>
        </a:p>
      </xdr:txBody>
    </xdr:sp>
    <xdr:clientData/>
  </xdr:twoCellAnchor>
  <xdr:twoCellAnchor editAs="oneCell">
    <xdr:from>
      <xdr:col>3</xdr:col>
      <xdr:colOff>13608</xdr:colOff>
      <xdr:row>7</xdr:row>
      <xdr:rowOff>13607</xdr:rowOff>
    </xdr:from>
    <xdr:to>
      <xdr:col>12</xdr:col>
      <xdr:colOff>721180</xdr:colOff>
      <xdr:row>25</xdr:row>
      <xdr:rowOff>29315</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299608" y="1469571"/>
          <a:ext cx="7756072" cy="3689637"/>
        </a:xfrm>
        <a:prstGeom prst="rect">
          <a:avLst/>
        </a:prstGeom>
        <a:noFill/>
      </xdr:spPr>
    </xdr:pic>
    <xdr:clientData/>
  </xdr:twoCellAnchor>
  <xdr:twoCellAnchor editAs="oneCell">
    <xdr:from>
      <xdr:col>3</xdr:col>
      <xdr:colOff>0</xdr:colOff>
      <xdr:row>34</xdr:row>
      <xdr:rowOff>0</xdr:rowOff>
    </xdr:from>
    <xdr:to>
      <xdr:col>12</xdr:col>
      <xdr:colOff>639536</xdr:colOff>
      <xdr:row>51</xdr:row>
      <xdr:rowOff>193006</xdr:rowOff>
    </xdr:to>
    <xdr:pic>
      <xdr:nvPicPr>
        <xdr:cNvPr id="3"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2286000" y="6966857"/>
          <a:ext cx="7688036" cy="3662828"/>
        </a:xfrm>
        <a:prstGeom prst="rect">
          <a:avLst/>
        </a:prstGeom>
        <a:noFill/>
      </xdr:spPr>
    </xdr:pic>
    <xdr:clientData/>
  </xdr:twoCellAnchor>
  <xdr:twoCellAnchor editAs="oneCell">
    <xdr:from>
      <xdr:col>13</xdr:col>
      <xdr:colOff>476250</xdr:colOff>
      <xdr:row>5</xdr:row>
      <xdr:rowOff>27213</xdr:rowOff>
    </xdr:from>
    <xdr:to>
      <xdr:col>23</xdr:col>
      <xdr:colOff>693964</xdr:colOff>
      <xdr:row>30</xdr:row>
      <xdr:rowOff>134537</xdr:rowOff>
    </xdr:to>
    <xdr:pic>
      <xdr:nvPicPr>
        <xdr:cNvPr id="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0572750" y="1074963"/>
          <a:ext cx="8858250" cy="5210003"/>
        </a:xfrm>
        <a:prstGeom prst="rect">
          <a:avLst/>
        </a:prstGeom>
        <a:noFill/>
      </xdr:spPr>
    </xdr:pic>
    <xdr:clientData/>
  </xdr:twoCellAnchor>
  <xdr:twoCellAnchor editAs="oneCell">
    <xdr:from>
      <xdr:col>13</xdr:col>
      <xdr:colOff>449037</xdr:colOff>
      <xdr:row>31</xdr:row>
      <xdr:rowOff>204106</xdr:rowOff>
    </xdr:from>
    <xdr:to>
      <xdr:col>23</xdr:col>
      <xdr:colOff>345461</xdr:colOff>
      <xdr:row>56</xdr:row>
      <xdr:rowOff>122463</xdr:rowOff>
    </xdr:to>
    <xdr:pic>
      <xdr:nvPicPr>
        <xdr:cNvPr id="7"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10545537" y="6558642"/>
          <a:ext cx="8536960" cy="502103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752475</xdr:colOff>
      <xdr:row>14</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6</xdr:col>
      <xdr:colOff>0</xdr:colOff>
      <xdr:row>29</xdr:row>
      <xdr:rowOff>180975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752475</xdr:colOff>
      <xdr:row>18</xdr:row>
      <xdr:rowOff>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7</xdr:col>
      <xdr:colOff>742949</xdr:colOff>
      <xdr:row>42</xdr:row>
      <xdr:rowOff>19050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tabSelected="1" workbookViewId="0"/>
  </sheetViews>
  <sheetFormatPr baseColWidth="10" defaultColWidth="0" defaultRowHeight="16.5" zeroHeight="1" x14ac:dyDescent="0.3"/>
  <cols>
    <col min="1" max="4" width="11.42578125" style="88" customWidth="1"/>
    <col min="5" max="5" width="39.140625" style="88" customWidth="1"/>
    <col min="6" max="13" width="11.42578125" style="88" customWidth="1"/>
    <col min="14" max="16384" width="11.42578125" style="88" hidden="1"/>
  </cols>
  <sheetData>
    <row r="1" spans="4:13" x14ac:dyDescent="0.3"/>
    <row r="2" spans="4:13" x14ac:dyDescent="0.3"/>
    <row r="3" spans="4:13" x14ac:dyDescent="0.3"/>
    <row r="4" spans="4:13" ht="23.25" x14ac:dyDescent="0.35">
      <c r="D4" s="89" t="s">
        <v>37</v>
      </c>
      <c r="E4" s="90"/>
      <c r="F4" s="90"/>
      <c r="G4" s="90"/>
      <c r="H4" s="90"/>
    </row>
    <row r="5" spans="4:13" ht="18.75" x14ac:dyDescent="0.3">
      <c r="D5" s="224" t="s">
        <v>25</v>
      </c>
      <c r="E5" s="224"/>
      <c r="F5" s="224"/>
      <c r="G5" s="224"/>
      <c r="H5" s="224"/>
      <c r="I5" s="224"/>
    </row>
    <row r="6" spans="4:13" x14ac:dyDescent="0.3"/>
    <row r="7" spans="4:13" x14ac:dyDescent="0.3"/>
    <row r="8" spans="4:13" x14ac:dyDescent="0.3"/>
    <row r="9" spans="4:13" x14ac:dyDescent="0.3">
      <c r="E9" s="91" t="s">
        <v>26</v>
      </c>
      <c r="H9" s="92"/>
    </row>
    <row r="10" spans="4:13" ht="15" customHeight="1" x14ac:dyDescent="0.3">
      <c r="E10" s="93" t="s">
        <v>71</v>
      </c>
    </row>
    <row r="11" spans="4:13" x14ac:dyDescent="0.3">
      <c r="E11" s="93" t="s">
        <v>72</v>
      </c>
    </row>
    <row r="12" spans="4:13" x14ac:dyDescent="0.3">
      <c r="E12" s="94" t="s">
        <v>27</v>
      </c>
    </row>
    <row r="13" spans="4:13" ht="31.5" x14ac:dyDescent="0.3">
      <c r="E13" s="95" t="s">
        <v>29</v>
      </c>
    </row>
    <row r="14" spans="4:13" x14ac:dyDescent="0.3">
      <c r="E14" s="94"/>
    </row>
    <row r="15" spans="4:13" x14ac:dyDescent="0.3"/>
    <row r="16" spans="4:13" x14ac:dyDescent="0.3">
      <c r="J16" s="96"/>
      <c r="M16" s="97" t="s">
        <v>28</v>
      </c>
    </row>
    <row r="17" spans="13:13" x14ac:dyDescent="0.3">
      <c r="M17" s="97" t="s">
        <v>94</v>
      </c>
    </row>
    <row r="18" spans="13:13" x14ac:dyDescent="0.3"/>
    <row r="19" spans="13:13" hidden="1" x14ac:dyDescent="0.3"/>
    <row r="20" spans="13:13" hidden="1" x14ac:dyDescent="0.3"/>
    <row r="21" spans="13:13" hidden="1" x14ac:dyDescent="0.3"/>
    <row r="22" spans="13:13" hidden="1" x14ac:dyDescent="0.3"/>
    <row r="23" spans="13:13" hidden="1" x14ac:dyDescent="0.3"/>
    <row r="24" spans="13:13" x14ac:dyDescent="0.3"/>
    <row r="25" spans="13:13" x14ac:dyDescent="0.3"/>
    <row r="26" spans="13:13" x14ac:dyDescent="0.3"/>
    <row r="27" spans="13:13" x14ac:dyDescent="0.3"/>
  </sheetData>
  <sheetProtection password="D8F4" sheet="1" objects="1" scenarios="1" autoFilter="0"/>
  <mergeCells count="1">
    <mergeCell ref="D5:I5"/>
  </mergeCells>
  <hyperlinks>
    <hyperlink ref="E10" location="'Fdos Corto Plazo'!A1" display="Fondos de Inversión de Corto Plazo"/>
    <hyperlink ref="E12" location="Definiciones!A1" display="Comisión por administración"/>
    <hyperlink ref="E13" location="Gráficos!A1" display="Rendimiento Fondos de Inversión"/>
    <hyperlink ref="E11" location="'Fdos Mediano Plazo '!A1" display="Fondos de Inversión de Mediano Plaz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0"/>
  <sheetViews>
    <sheetView showGridLines="0" zoomScale="80" zoomScaleNormal="80" workbookViewId="0"/>
  </sheetViews>
  <sheetFormatPr baseColWidth="10" defaultColWidth="0" defaultRowHeight="16.5" zeroHeight="1" x14ac:dyDescent="0.3"/>
  <cols>
    <col min="1" max="1" width="3.85546875" style="49" customWidth="1"/>
    <col min="2" max="2" width="11.42578125" style="49" customWidth="1"/>
    <col min="3" max="3" width="20.42578125" style="51" customWidth="1"/>
    <col min="4" max="4" width="31.5703125" style="51" customWidth="1"/>
    <col min="5" max="5" width="36.5703125" style="51" customWidth="1"/>
    <col min="6" max="6" width="27.28515625" style="51" customWidth="1"/>
    <col min="7" max="7" width="22.85546875" style="51" customWidth="1"/>
    <col min="8" max="8" width="20.140625" style="51" customWidth="1"/>
    <col min="9" max="9" width="22.28515625" style="49" customWidth="1"/>
    <col min="10" max="11" width="22" style="49" customWidth="1"/>
    <col min="12" max="12" width="22" style="52" customWidth="1"/>
    <col min="13" max="13" width="26.28515625" style="143" customWidth="1"/>
    <col min="14" max="14" width="24.5703125" style="143" customWidth="1"/>
    <col min="15" max="15" width="23.7109375" style="143" customWidth="1"/>
    <col min="16" max="16" width="20.140625" style="146" customWidth="1"/>
    <col min="17" max="17" width="18.85546875" style="146" customWidth="1"/>
    <col min="18" max="18" width="15.5703125" style="146" customWidth="1"/>
    <col min="19" max="19" width="20.5703125" style="146" customWidth="1"/>
    <col min="20" max="21" width="11.42578125" style="146" customWidth="1"/>
    <col min="22" max="22" width="11.42578125" style="143"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x14ac:dyDescent="0.3">
      <c r="A1" s="46"/>
      <c r="B1" s="47"/>
      <c r="C1" s="47"/>
      <c r="D1" s="47"/>
      <c r="E1" s="47"/>
      <c r="F1" s="47"/>
      <c r="G1" s="47"/>
      <c r="H1" s="47"/>
      <c r="I1" s="47"/>
      <c r="J1" s="47"/>
      <c r="K1" s="47"/>
      <c r="L1" s="48"/>
    </row>
    <row r="2" spans="1:38" ht="17.25" thickBot="1" x14ac:dyDescent="0.35">
      <c r="A2" s="50"/>
      <c r="B2" s="51"/>
      <c r="I2" s="51"/>
      <c r="J2" s="51"/>
      <c r="K2" s="51"/>
    </row>
    <row r="3" spans="1:38" ht="18.75" customHeight="1" x14ac:dyDescent="0.3">
      <c r="A3" s="50"/>
      <c r="B3" s="51"/>
      <c r="E3" s="226" t="s">
        <v>0</v>
      </c>
      <c r="F3" s="227"/>
      <c r="I3" s="51"/>
      <c r="J3" s="51"/>
      <c r="K3" s="51"/>
    </row>
    <row r="4" spans="1:38" s="143" customFormat="1" ht="18.75" customHeight="1" x14ac:dyDescent="0.3">
      <c r="A4" s="50"/>
      <c r="B4" s="51"/>
      <c r="C4" s="51"/>
      <c r="D4" s="51"/>
      <c r="E4" s="128" t="s">
        <v>101</v>
      </c>
      <c r="F4" s="129">
        <f>H32</f>
        <v>43346</v>
      </c>
      <c r="G4" s="51"/>
      <c r="H4" s="51"/>
      <c r="I4" s="51"/>
      <c r="J4" s="51"/>
      <c r="K4" s="51"/>
      <c r="L4" s="52"/>
      <c r="P4" s="146"/>
      <c r="Q4" s="146"/>
      <c r="R4" s="146"/>
      <c r="S4" s="146"/>
      <c r="T4" s="146"/>
      <c r="U4" s="146"/>
    </row>
    <row r="5" spans="1:38" s="143" customFormat="1" ht="18.75" customHeight="1" thickBot="1" x14ac:dyDescent="0.35">
      <c r="A5" s="50"/>
      <c r="B5" s="51"/>
      <c r="C5" s="51"/>
      <c r="D5" s="51"/>
      <c r="E5" s="228" t="s">
        <v>102</v>
      </c>
      <c r="F5" s="229"/>
      <c r="G5" s="51"/>
      <c r="H5" s="51"/>
      <c r="I5" s="51"/>
      <c r="J5" s="51"/>
      <c r="K5" s="51"/>
      <c r="L5" s="52"/>
      <c r="M5" s="174"/>
      <c r="N5" s="174"/>
      <c r="O5" s="174"/>
      <c r="P5" s="174"/>
      <c r="Q5" s="174"/>
      <c r="R5" s="174"/>
      <c r="S5" s="174"/>
      <c r="T5" s="174"/>
      <c r="U5" s="174"/>
      <c r="V5" s="126"/>
    </row>
    <row r="6" spans="1:38" s="143" customFormat="1" x14ac:dyDescent="0.3">
      <c r="A6" s="50"/>
      <c r="B6" s="51"/>
      <c r="C6" s="51"/>
      <c r="D6" s="51"/>
      <c r="E6" s="51"/>
      <c r="F6" s="51"/>
      <c r="G6" s="51"/>
      <c r="H6" s="51"/>
      <c r="I6" s="51"/>
      <c r="J6" s="51"/>
      <c r="K6" s="51"/>
      <c r="L6" s="52"/>
      <c r="M6" s="174"/>
      <c r="N6" s="174"/>
      <c r="O6" s="174"/>
      <c r="P6" s="174"/>
      <c r="Q6" s="174"/>
      <c r="R6" s="174"/>
      <c r="S6" s="174"/>
      <c r="T6" s="174"/>
      <c r="U6" s="174"/>
      <c r="V6" s="126"/>
    </row>
    <row r="7" spans="1:38" s="146" customFormat="1" ht="49.5" customHeight="1" x14ac:dyDescent="0.3">
      <c r="A7" s="50"/>
      <c r="B7" s="51"/>
      <c r="C7" s="51"/>
      <c r="D7" s="51"/>
      <c r="E7" s="51"/>
      <c r="F7" s="51"/>
      <c r="G7" s="51"/>
      <c r="H7" s="51"/>
      <c r="I7" s="51"/>
      <c r="J7" s="51"/>
      <c r="K7" s="51"/>
      <c r="L7" s="52"/>
      <c r="M7" s="173"/>
      <c r="N7" s="173" t="s">
        <v>34</v>
      </c>
      <c r="O7" s="173" t="str">
        <f>+INDEX(P12:S12,AC14)</f>
        <v>Patrimonio (US$)</v>
      </c>
      <c r="P7" s="174"/>
      <c r="Q7" s="174"/>
      <c r="R7" s="174"/>
      <c r="S7" s="174"/>
      <c r="T7" s="175"/>
      <c r="U7" s="174"/>
      <c r="V7" s="198"/>
      <c r="AL7" s="144"/>
    </row>
    <row r="8" spans="1:38" s="146" customFormat="1" ht="33" x14ac:dyDescent="0.3">
      <c r="A8" s="50"/>
      <c r="B8" s="51"/>
      <c r="C8" s="51"/>
      <c r="D8" s="51"/>
      <c r="E8" s="51"/>
      <c r="F8" s="51"/>
      <c r="G8" s="51"/>
      <c r="H8" s="51"/>
      <c r="I8" s="51"/>
      <c r="J8" s="51"/>
      <c r="K8" s="51"/>
      <c r="L8" s="52"/>
      <c r="M8" s="176">
        <v>1</v>
      </c>
      <c r="N8" s="177" t="str">
        <f>INDEX($AD$18:$AD$20,MATCH(M8,$AC$18:$AC$20,0))</f>
        <v>Fondo Abierto Rentable de Corto Plazo SGB</v>
      </c>
      <c r="O8" s="178">
        <f>INDEX($AE$17:$AE$21,MATCH(M8,$AC$17:$AC$21,0))</f>
        <v>37934140.57</v>
      </c>
      <c r="P8" s="174"/>
      <c r="Q8" s="174"/>
      <c r="R8" s="174"/>
      <c r="S8" s="174"/>
      <c r="T8" s="175"/>
      <c r="U8" s="174"/>
      <c r="V8" s="198"/>
      <c r="AA8" s="146" t="str">
        <f>IF($AC$14=1,"$",IF($AC$14=3,"$","%"))</f>
        <v>$</v>
      </c>
      <c r="AL8" s="145"/>
    </row>
    <row r="9" spans="1:38" s="146" customFormat="1" x14ac:dyDescent="0.3">
      <c r="A9" s="50"/>
      <c r="B9" s="51"/>
      <c r="C9" s="51"/>
      <c r="D9" s="51"/>
      <c r="E9" s="51"/>
      <c r="F9" s="51"/>
      <c r="G9" s="51"/>
      <c r="H9" s="51"/>
      <c r="I9" s="51"/>
      <c r="J9" s="51"/>
      <c r="K9" s="51"/>
      <c r="L9" s="52"/>
      <c r="M9" s="176">
        <v>2</v>
      </c>
      <c r="N9" s="177" t="str">
        <f>INDEX($AD$18:$AD$20,MATCH(M9,$AC$18:$AC$20,0))</f>
        <v>Fondo Abierto Banagrícola</v>
      </c>
      <c r="O9" s="178">
        <f t="shared" ref="O9:O10" si="0">INDEX($AE$17:$AE$21,MATCH(M9,$AC$17:$AC$21,0))</f>
        <v>3883717.36</v>
      </c>
      <c r="P9" s="174"/>
      <c r="Q9" s="174"/>
      <c r="R9" s="174"/>
      <c r="S9" s="174"/>
      <c r="T9" s="175"/>
      <c r="U9" s="174"/>
      <c r="V9" s="198"/>
      <c r="AA9" s="146" t="str">
        <f t="shared" ref="AA9:AA10" si="1">IF($AC$14=1,"$",IF($AC$14=3,"$","%"))</f>
        <v>$</v>
      </c>
      <c r="AL9" s="145"/>
    </row>
    <row r="10" spans="1:38" s="146" customFormat="1" ht="33" x14ac:dyDescent="0.3">
      <c r="A10" s="50"/>
      <c r="B10" s="51"/>
      <c r="C10" s="51"/>
      <c r="D10" s="51"/>
      <c r="E10" s="51"/>
      <c r="F10" s="51"/>
      <c r="G10" s="51"/>
      <c r="H10" s="51"/>
      <c r="I10" s="51"/>
      <c r="J10" s="51"/>
      <c r="K10" s="51"/>
      <c r="L10" s="52"/>
      <c r="M10" s="176">
        <v>3</v>
      </c>
      <c r="N10" s="177" t="str">
        <f>INDEX($AD$18:$AD$20,MATCH(M10,$AC$18:$AC$20,0))</f>
        <v>Fondo Abierto Atlántida Corto Plazo</v>
      </c>
      <c r="O10" s="178">
        <f t="shared" si="0"/>
        <v>1807056.84</v>
      </c>
      <c r="P10" s="174"/>
      <c r="Q10" s="174"/>
      <c r="R10" s="174"/>
      <c r="S10" s="174"/>
      <c r="T10" s="174"/>
      <c r="U10" s="174"/>
      <c r="V10" s="198"/>
      <c r="AA10" s="146" t="str">
        <f t="shared" si="1"/>
        <v>$</v>
      </c>
      <c r="AL10" s="145"/>
    </row>
    <row r="11" spans="1:38" s="146" customFormat="1" x14ac:dyDescent="0.3">
      <c r="A11" s="50"/>
      <c r="B11" s="51"/>
      <c r="C11" s="51"/>
      <c r="D11" s="51"/>
      <c r="E11" s="51"/>
      <c r="F11" s="51"/>
      <c r="G11" s="51"/>
      <c r="H11" s="51"/>
      <c r="I11" s="51"/>
      <c r="J11" s="51"/>
      <c r="K11" s="51"/>
      <c r="L11" s="52"/>
      <c r="M11" s="176"/>
      <c r="N11" s="174"/>
      <c r="O11" s="174"/>
      <c r="P11" s="174">
        <v>1</v>
      </c>
      <c r="Q11" s="174">
        <v>2</v>
      </c>
      <c r="R11" s="174">
        <v>3</v>
      </c>
      <c r="S11" s="174">
        <v>4</v>
      </c>
      <c r="T11" s="174">
        <v>5</v>
      </c>
      <c r="U11" s="174">
        <v>6</v>
      </c>
      <c r="V11" s="198"/>
      <c r="AL11" s="145"/>
    </row>
    <row r="12" spans="1:38" s="146" customFormat="1" ht="49.5" x14ac:dyDescent="0.3">
      <c r="A12" s="50"/>
      <c r="B12" s="51"/>
      <c r="C12" s="51"/>
      <c r="D12" s="51"/>
      <c r="E12" s="51"/>
      <c r="F12" s="51"/>
      <c r="G12" s="51"/>
      <c r="H12" s="51"/>
      <c r="I12" s="51"/>
      <c r="J12" s="51"/>
      <c r="K12" s="51"/>
      <c r="L12" s="52"/>
      <c r="M12" s="176"/>
      <c r="N12" s="179" t="s">
        <v>2</v>
      </c>
      <c r="O12" s="179" t="s">
        <v>3</v>
      </c>
      <c r="P12" s="179" t="s">
        <v>76</v>
      </c>
      <c r="Q12" s="180" t="s">
        <v>56</v>
      </c>
      <c r="R12" s="180" t="s">
        <v>104</v>
      </c>
      <c r="S12" s="180" t="s">
        <v>59</v>
      </c>
      <c r="T12" s="180" t="s">
        <v>39</v>
      </c>
      <c r="U12" s="180" t="s">
        <v>40</v>
      </c>
      <c r="V12" s="198"/>
      <c r="AL12" s="145"/>
    </row>
    <row r="13" spans="1:38" s="146" customFormat="1" ht="49.5" x14ac:dyDescent="0.3">
      <c r="A13" s="50"/>
      <c r="B13" s="51"/>
      <c r="C13" s="51"/>
      <c r="D13" s="51"/>
      <c r="E13" s="51"/>
      <c r="F13" s="51"/>
      <c r="G13" s="55"/>
      <c r="H13" s="51"/>
      <c r="I13" s="51"/>
      <c r="J13" s="51"/>
      <c r="K13" s="51"/>
      <c r="L13" s="52"/>
      <c r="M13" s="174"/>
      <c r="N13" s="181" t="s">
        <v>65</v>
      </c>
      <c r="O13" s="181" t="s">
        <v>10</v>
      </c>
      <c r="P13" s="182"/>
      <c r="Q13" s="183"/>
      <c r="R13" s="184"/>
      <c r="S13" s="185"/>
      <c r="T13" s="186"/>
      <c r="U13" s="186"/>
      <c r="V13" s="198"/>
    </row>
    <row r="14" spans="1:38" s="146" customFormat="1" ht="42.75" customHeight="1" x14ac:dyDescent="0.3">
      <c r="A14" s="50"/>
      <c r="B14" s="51"/>
      <c r="C14" s="51"/>
      <c r="D14" s="51"/>
      <c r="E14" s="51"/>
      <c r="F14" s="51"/>
      <c r="G14" s="51"/>
      <c r="H14" s="51"/>
      <c r="I14" s="51"/>
      <c r="J14" s="51"/>
      <c r="K14" s="51"/>
      <c r="L14" s="52"/>
      <c r="M14" s="174"/>
      <c r="N14" s="181" t="s">
        <v>66</v>
      </c>
      <c r="O14" s="181" t="s">
        <v>10</v>
      </c>
      <c r="P14" s="187">
        <v>1807056.84</v>
      </c>
      <c r="Q14" s="188">
        <v>3.7387501118964801</v>
      </c>
      <c r="R14" s="189">
        <v>1.0214995</v>
      </c>
      <c r="S14" s="241">
        <v>1.25</v>
      </c>
      <c r="T14" s="190">
        <v>5.0114000000000001</v>
      </c>
      <c r="U14" s="225">
        <v>3.2727505532878451</v>
      </c>
      <c r="V14" s="174"/>
      <c r="AC14" s="159">
        <v>1</v>
      </c>
      <c r="AD14" s="160" t="str">
        <f>+INDEX(P12:S12,AC14)</f>
        <v>Patrimonio (US$)</v>
      </c>
      <c r="AE14" s="160"/>
      <c r="AF14" s="160"/>
      <c r="AG14" s="160"/>
    </row>
    <row r="15" spans="1:38" s="146" customFormat="1" ht="49.5" x14ac:dyDescent="0.3">
      <c r="A15" s="58"/>
      <c r="B15" s="59"/>
      <c r="C15" s="59"/>
      <c r="D15" s="59"/>
      <c r="E15" s="59"/>
      <c r="F15" s="59"/>
      <c r="G15" s="59"/>
      <c r="H15" s="59"/>
      <c r="I15" s="59"/>
      <c r="J15" s="59"/>
      <c r="K15" s="59"/>
      <c r="L15" s="60"/>
      <c r="M15" s="174"/>
      <c r="N15" s="181" t="s">
        <v>67</v>
      </c>
      <c r="O15" s="181" t="s">
        <v>8</v>
      </c>
      <c r="P15" s="187">
        <v>3883717.36</v>
      </c>
      <c r="Q15" s="188">
        <v>2.3685502918372698</v>
      </c>
      <c r="R15" s="189">
        <v>1.01429591</v>
      </c>
      <c r="S15" s="241">
        <v>1.25</v>
      </c>
      <c r="T15" s="190">
        <v>3.9313319784999998</v>
      </c>
      <c r="U15" s="225"/>
      <c r="V15" s="174"/>
      <c r="AC15" s="159"/>
      <c r="AD15" s="160"/>
      <c r="AE15" s="160"/>
      <c r="AF15" s="160"/>
      <c r="AG15" s="160"/>
    </row>
    <row r="16" spans="1:38" s="146" customFormat="1" ht="55.5" customHeight="1" x14ac:dyDescent="0.3">
      <c r="A16" s="50"/>
      <c r="B16" s="51"/>
      <c r="C16" s="51"/>
      <c r="D16" s="51"/>
      <c r="E16" s="51"/>
      <c r="F16" s="51"/>
      <c r="G16" s="51"/>
      <c r="H16" s="51"/>
      <c r="I16" s="51"/>
      <c r="J16" s="51"/>
      <c r="K16" s="51"/>
      <c r="L16" s="61"/>
      <c r="M16" s="174"/>
      <c r="N16" s="181" t="s">
        <v>68</v>
      </c>
      <c r="O16" s="181" t="s">
        <v>13</v>
      </c>
      <c r="P16" s="187">
        <v>37934140.57</v>
      </c>
      <c r="Q16" s="188">
        <v>3.34312437808995</v>
      </c>
      <c r="R16" s="189">
        <v>1.066011786</v>
      </c>
      <c r="S16" s="241">
        <v>1.2000034167140901</v>
      </c>
      <c r="T16" s="190">
        <v>4.6265999999999998</v>
      </c>
      <c r="U16" s="225"/>
      <c r="V16" s="174"/>
      <c r="AC16" s="147" t="s">
        <v>31</v>
      </c>
      <c r="AD16" s="148" t="s">
        <v>32</v>
      </c>
      <c r="AE16" s="148" t="s">
        <v>33</v>
      </c>
      <c r="AF16" s="149"/>
      <c r="AG16" s="149"/>
    </row>
    <row r="17" spans="1:35" s="146" customFormat="1" ht="74.25" customHeight="1" x14ac:dyDescent="0.3">
      <c r="A17" s="50"/>
      <c r="B17" s="51"/>
      <c r="C17" s="51"/>
      <c r="D17" s="53"/>
      <c r="E17" s="53"/>
      <c r="F17" s="53"/>
      <c r="G17" s="53"/>
      <c r="H17" s="53"/>
      <c r="I17" s="53"/>
      <c r="J17" s="53"/>
      <c r="K17" s="53"/>
      <c r="L17" s="62"/>
      <c r="M17" s="174"/>
      <c r="N17" s="181" t="s">
        <v>69</v>
      </c>
      <c r="O17" s="181" t="s">
        <v>13</v>
      </c>
      <c r="P17" s="182"/>
      <c r="Q17" s="183"/>
      <c r="R17" s="184"/>
      <c r="S17" s="190"/>
      <c r="T17" s="190"/>
      <c r="U17" s="190"/>
      <c r="V17" s="198"/>
      <c r="AC17" s="147"/>
      <c r="AD17" s="150"/>
      <c r="AE17" s="151"/>
      <c r="AF17" s="149">
        <f>RANK(P16,P$15:P$17)</f>
        <v>1</v>
      </c>
      <c r="AG17" s="149" t="e">
        <f t="shared" ref="AG17:AI21" si="2">RANK(Q13,Q$13:Q$17)</f>
        <v>#N/A</v>
      </c>
      <c r="AH17" s="146" t="e">
        <f t="shared" si="2"/>
        <v>#N/A</v>
      </c>
      <c r="AI17" s="146" t="e">
        <f t="shared" si="2"/>
        <v>#N/A</v>
      </c>
    </row>
    <row r="18" spans="1:35" s="146" customFormat="1" ht="76.5" customHeight="1" x14ac:dyDescent="0.3">
      <c r="A18" s="50"/>
      <c r="B18" s="51"/>
      <c r="C18" s="51"/>
      <c r="D18" s="140"/>
      <c r="E18" s="53"/>
      <c r="F18" s="53"/>
      <c r="G18" s="53"/>
      <c r="H18" s="53"/>
      <c r="I18" s="53"/>
      <c r="J18" s="53"/>
      <c r="K18" s="53"/>
      <c r="L18" s="62"/>
      <c r="M18" s="174"/>
      <c r="N18" s="174"/>
      <c r="O18" s="180" t="s">
        <v>83</v>
      </c>
      <c r="P18" s="180" t="s">
        <v>77</v>
      </c>
      <c r="Q18" s="180" t="s">
        <v>78</v>
      </c>
      <c r="R18" s="191" t="s">
        <v>85</v>
      </c>
      <c r="S18" s="174"/>
      <c r="T18" s="174"/>
      <c r="U18" s="174"/>
      <c r="V18" s="198"/>
      <c r="AC18" s="152">
        <f>+RANK(AE18,$AE$18:$AE$20,0)+COUNTIF($AE$18:AE18,AE18)-1</f>
        <v>3</v>
      </c>
      <c r="AD18" s="150" t="s">
        <v>58</v>
      </c>
      <c r="AE18" s="151">
        <f>+INDEX(P14:S14,$AC$14)</f>
        <v>1807056.84</v>
      </c>
      <c r="AF18" s="149" t="e">
        <f>RANK(#REF!,P$15:P$17)</f>
        <v>#REF!</v>
      </c>
      <c r="AG18" s="149">
        <f>RANK(Q16,Q$13:Q$17)</f>
        <v>2</v>
      </c>
      <c r="AH18" s="146">
        <f>RANK(R16,R$13:R$17)</f>
        <v>1</v>
      </c>
      <c r="AI18" s="146">
        <f t="shared" si="2"/>
        <v>1</v>
      </c>
    </row>
    <row r="19" spans="1:35" s="143" customFormat="1" ht="62.25" customHeight="1" x14ac:dyDescent="0.3">
      <c r="A19" s="50"/>
      <c r="B19" s="51"/>
      <c r="C19" s="51"/>
      <c r="D19" s="51"/>
      <c r="E19" s="51"/>
      <c r="F19" s="51"/>
      <c r="G19" s="51"/>
      <c r="H19" s="51"/>
      <c r="I19" s="51"/>
      <c r="J19" s="51"/>
      <c r="K19" s="51"/>
      <c r="L19" s="52"/>
      <c r="M19" s="174"/>
      <c r="N19" s="180" t="s">
        <v>66</v>
      </c>
      <c r="O19" s="192">
        <f t="shared" ref="O19" si="3">U14</f>
        <v>3.2727505532878451</v>
      </c>
      <c r="P19" s="193">
        <f>Q14</f>
        <v>3.7387501118964801</v>
      </c>
      <c r="Q19" s="192">
        <f>S14</f>
        <v>1.25</v>
      </c>
      <c r="R19" s="194">
        <f>T14</f>
        <v>5.0114000000000001</v>
      </c>
      <c r="S19" s="174"/>
      <c r="T19" s="174"/>
      <c r="U19" s="174"/>
      <c r="V19" s="126"/>
      <c r="AC19" s="153">
        <f>+RANK(AE19,$AE$18:$AE$20,0)+COUNTIF($AE$18:AE19,AE19)-1</f>
        <v>2</v>
      </c>
      <c r="AD19" s="154" t="s">
        <v>57</v>
      </c>
      <c r="AE19" s="155">
        <f>+INDEX(P15:S15,$AC$14)</f>
        <v>3883717.36</v>
      </c>
      <c r="AF19" s="156" t="e">
        <f>RANK(#REF!,P$15:P$17)</f>
        <v>#REF!</v>
      </c>
      <c r="AG19" s="156">
        <f t="shared" si="2"/>
        <v>3</v>
      </c>
      <c r="AH19" s="157">
        <f t="shared" si="2"/>
        <v>3</v>
      </c>
      <c r="AI19" s="157">
        <f t="shared" si="2"/>
        <v>1</v>
      </c>
    </row>
    <row r="20" spans="1:35" s="143" customFormat="1" ht="56.25" customHeight="1" x14ac:dyDescent="0.3">
      <c r="A20" s="50"/>
      <c r="B20" s="51"/>
      <c r="C20" s="51"/>
      <c r="D20" s="51"/>
      <c r="E20" s="51"/>
      <c r="F20" s="51"/>
      <c r="G20" s="51"/>
      <c r="H20" s="51"/>
      <c r="I20" s="51"/>
      <c r="J20" s="51"/>
      <c r="K20" s="51"/>
      <c r="L20" s="52"/>
      <c r="M20" s="174"/>
      <c r="N20" s="180" t="s">
        <v>67</v>
      </c>
      <c r="O20" s="192">
        <f>U14</f>
        <v>3.2727505532878451</v>
      </c>
      <c r="P20" s="193">
        <f t="shared" ref="P20:P21" si="4">Q15</f>
        <v>2.3685502918372698</v>
      </c>
      <c r="Q20" s="192">
        <f t="shared" ref="Q20:Q21" si="5">S15</f>
        <v>1.25</v>
      </c>
      <c r="R20" s="194">
        <f t="shared" ref="R20:R21" si="6">T15</f>
        <v>3.9313319784999998</v>
      </c>
      <c r="S20" s="174"/>
      <c r="T20" s="174"/>
      <c r="U20" s="174"/>
      <c r="V20" s="126"/>
      <c r="AC20" s="153">
        <f>+RANK(AE20,$AE$18:$AE$20,0)+COUNTIF($AE$18:AE20,AE20)-1</f>
        <v>1</v>
      </c>
      <c r="AD20" s="154" t="s">
        <v>82</v>
      </c>
      <c r="AE20" s="155">
        <f>+INDEX(P16:S16,$AC$14)</f>
        <v>37934140.57</v>
      </c>
      <c r="AF20" s="156" t="e">
        <f>RANK(#REF!,P$15:P$17)</f>
        <v>#REF!</v>
      </c>
      <c r="AG20" s="156" t="e">
        <f>RANK(#REF!,Q$13:Q$17)</f>
        <v>#REF!</v>
      </c>
      <c r="AH20" s="157" t="e">
        <f>RANK(#REF!,R$13:R$17)</f>
        <v>#REF!</v>
      </c>
      <c r="AI20" s="157">
        <f t="shared" si="2"/>
        <v>3</v>
      </c>
    </row>
    <row r="21" spans="1:35" s="143" customFormat="1" ht="60" customHeight="1" x14ac:dyDescent="0.3">
      <c r="A21" s="50"/>
      <c r="B21" s="51"/>
      <c r="C21" s="51"/>
      <c r="D21" s="51"/>
      <c r="E21" s="51"/>
      <c r="F21" s="51"/>
      <c r="G21" s="51"/>
      <c r="H21" s="51"/>
      <c r="I21" s="51"/>
      <c r="J21" s="51"/>
      <c r="K21" s="51"/>
      <c r="L21" s="52"/>
      <c r="M21" s="174"/>
      <c r="N21" s="180" t="s">
        <v>81</v>
      </c>
      <c r="O21" s="192">
        <f>U14</f>
        <v>3.2727505532878451</v>
      </c>
      <c r="P21" s="193">
        <f t="shared" si="4"/>
        <v>3.34312437808995</v>
      </c>
      <c r="Q21" s="192">
        <f t="shared" si="5"/>
        <v>1.2000034167140901</v>
      </c>
      <c r="R21" s="194">
        <f t="shared" si="6"/>
        <v>4.6265999999999998</v>
      </c>
      <c r="S21" s="174"/>
      <c r="T21" s="174"/>
      <c r="U21" s="174"/>
      <c r="V21" s="126"/>
      <c r="AC21" s="158"/>
      <c r="AD21" s="154"/>
      <c r="AE21" s="155"/>
      <c r="AF21" s="156" t="e">
        <f>RANK(P17,P$15:P$17)</f>
        <v>#N/A</v>
      </c>
      <c r="AG21" s="156" t="e">
        <f t="shared" si="2"/>
        <v>#N/A</v>
      </c>
      <c r="AH21" s="157" t="e">
        <f t="shared" si="2"/>
        <v>#N/A</v>
      </c>
      <c r="AI21" s="157" t="e">
        <f t="shared" si="2"/>
        <v>#N/A</v>
      </c>
    </row>
    <row r="22" spans="1:35" s="143" customFormat="1" x14ac:dyDescent="0.3">
      <c r="A22" s="50"/>
      <c r="B22" s="51"/>
      <c r="C22" s="51"/>
      <c r="D22" s="56"/>
      <c r="E22" s="63"/>
      <c r="F22" s="64"/>
      <c r="G22" s="57"/>
      <c r="H22" s="65"/>
      <c r="I22" s="65"/>
      <c r="J22" s="64"/>
      <c r="K22" s="64"/>
      <c r="L22" s="66"/>
      <c r="M22" s="174"/>
      <c r="N22" s="174"/>
      <c r="O22" s="174"/>
      <c r="P22" s="180"/>
      <c r="Q22" s="174"/>
      <c r="R22" s="195"/>
      <c r="S22" s="174"/>
      <c r="T22" s="174"/>
      <c r="U22" s="174"/>
      <c r="V22" s="126"/>
    </row>
    <row r="23" spans="1:35" s="143" customFormat="1" x14ac:dyDescent="0.3">
      <c r="A23" s="50"/>
      <c r="B23" s="51"/>
      <c r="C23" s="51"/>
      <c r="D23" s="51"/>
      <c r="E23" s="51"/>
      <c r="F23" s="51"/>
      <c r="G23" s="51"/>
      <c r="H23" s="51"/>
      <c r="I23" s="51"/>
      <c r="J23" s="51"/>
      <c r="K23" s="51"/>
      <c r="L23" s="52"/>
      <c r="M23" s="174"/>
      <c r="N23" s="174"/>
      <c r="O23" s="174"/>
      <c r="P23" s="174"/>
      <c r="Q23" s="174"/>
      <c r="R23" s="196"/>
      <c r="S23" s="174"/>
      <c r="T23" s="174"/>
      <c r="U23" s="174"/>
      <c r="V23" s="126"/>
      <c r="AB23" s="161"/>
      <c r="AD23" s="143">
        <f>+MATCH(M8,$AC$17:$AC$21,0)</f>
        <v>4</v>
      </c>
    </row>
    <row r="24" spans="1:35" s="143" customFormat="1" x14ac:dyDescent="0.3">
      <c r="A24" s="50"/>
      <c r="B24" s="51"/>
      <c r="C24" s="51"/>
      <c r="D24" s="51"/>
      <c r="E24" s="51"/>
      <c r="F24" s="51"/>
      <c r="G24" s="51"/>
      <c r="H24" s="51"/>
      <c r="I24" s="51"/>
      <c r="J24" s="67"/>
      <c r="K24" s="67"/>
      <c r="L24" s="52"/>
      <c r="M24" s="174"/>
      <c r="N24" s="174"/>
      <c r="O24" s="174"/>
      <c r="P24" s="174"/>
      <c r="Q24" s="174"/>
      <c r="R24" s="174"/>
      <c r="S24" s="174"/>
      <c r="T24" s="174"/>
      <c r="U24" s="174"/>
      <c r="V24" s="126"/>
    </row>
    <row r="25" spans="1:35" s="143" customFormat="1" x14ac:dyDescent="0.3">
      <c r="A25" s="50"/>
      <c r="B25" s="51"/>
      <c r="C25" s="51"/>
      <c r="D25" s="51"/>
      <c r="E25" s="51"/>
      <c r="F25" s="51"/>
      <c r="G25" s="51"/>
      <c r="H25" s="51"/>
      <c r="I25" s="51"/>
      <c r="J25" s="51"/>
      <c r="K25" s="51"/>
      <c r="L25" s="52"/>
      <c r="M25" s="174"/>
      <c r="N25" s="174"/>
      <c r="O25" s="174"/>
      <c r="P25" s="196"/>
      <c r="Q25" s="174"/>
      <c r="R25" s="196"/>
      <c r="S25" s="174"/>
      <c r="T25" s="174"/>
      <c r="U25" s="174"/>
      <c r="V25" s="126"/>
    </row>
    <row r="26" spans="1:35" s="143" customFormat="1" x14ac:dyDescent="0.3">
      <c r="A26" s="58"/>
      <c r="B26" s="59"/>
      <c r="C26" s="59"/>
      <c r="D26" s="59"/>
      <c r="E26" s="59"/>
      <c r="F26" s="59"/>
      <c r="G26" s="59"/>
      <c r="H26" s="59"/>
      <c r="I26" s="59"/>
      <c r="J26" s="59"/>
      <c r="K26" s="59"/>
      <c r="L26" s="60"/>
      <c r="M26" s="174"/>
      <c r="N26" s="174"/>
      <c r="O26" s="174"/>
      <c r="P26" s="196"/>
      <c r="Q26" s="174"/>
      <c r="R26" s="174"/>
      <c r="S26" s="174"/>
      <c r="T26" s="174"/>
      <c r="U26" s="174"/>
      <c r="V26" s="126"/>
    </row>
    <row r="27" spans="1:35" s="143" customFormat="1" x14ac:dyDescent="0.3">
      <c r="A27" s="50"/>
      <c r="B27" s="51"/>
      <c r="C27" s="51"/>
      <c r="D27" s="51"/>
      <c r="E27" s="51"/>
      <c r="F27" s="51"/>
      <c r="G27" s="51"/>
      <c r="H27" s="51"/>
      <c r="I27" s="51"/>
      <c r="J27" s="51"/>
      <c r="K27" s="51"/>
      <c r="L27" s="52"/>
      <c r="M27" s="174"/>
      <c r="N27" s="174"/>
      <c r="O27" s="174"/>
      <c r="P27" s="196"/>
      <c r="Q27" s="174"/>
      <c r="R27" s="174"/>
      <c r="S27" s="174"/>
      <c r="T27" s="174"/>
      <c r="U27" s="174"/>
      <c r="V27" s="126"/>
    </row>
    <row r="28" spans="1:35" s="143" customFormat="1" ht="15.75" customHeight="1" thickBot="1" x14ac:dyDescent="0.35">
      <c r="A28" s="50"/>
      <c r="B28" s="51"/>
      <c r="C28" s="51"/>
      <c r="D28" s="51"/>
      <c r="E28" s="51"/>
      <c r="F28" s="51"/>
      <c r="G28" s="51"/>
      <c r="H28" s="51"/>
      <c r="I28" s="51"/>
      <c r="J28" s="51"/>
      <c r="K28" s="51"/>
      <c r="L28" s="52"/>
      <c r="M28" s="174"/>
      <c r="N28" s="174"/>
      <c r="O28" s="196"/>
      <c r="P28" s="196"/>
      <c r="Q28" s="174"/>
      <c r="R28" s="174"/>
      <c r="S28" s="174"/>
      <c r="T28" s="174"/>
      <c r="U28" s="174"/>
      <c r="V28" s="126"/>
    </row>
    <row r="29" spans="1:35" s="143" customFormat="1" ht="17.25" thickBot="1" x14ac:dyDescent="0.35">
      <c r="A29" s="50"/>
      <c r="B29" s="51"/>
      <c r="C29" s="51"/>
      <c r="D29" s="51"/>
      <c r="E29" s="136" t="s">
        <v>100</v>
      </c>
      <c r="F29" s="137">
        <f>H32</f>
        <v>43346</v>
      </c>
      <c r="G29" s="51"/>
      <c r="H29" s="51"/>
      <c r="I29" s="51"/>
      <c r="J29" s="51"/>
      <c r="K29" s="51"/>
      <c r="L29" s="52"/>
      <c r="M29" s="174"/>
      <c r="N29" s="174"/>
      <c r="O29" s="174"/>
      <c r="P29" s="174"/>
      <c r="Q29" s="174"/>
      <c r="R29" s="174"/>
      <c r="S29" s="174"/>
      <c r="T29" s="174"/>
      <c r="U29" s="174"/>
      <c r="V29" s="126"/>
    </row>
    <row r="30" spans="1:35" ht="15.75" customHeight="1" thickBot="1" x14ac:dyDescent="0.35">
      <c r="A30" s="50"/>
      <c r="B30" s="51"/>
      <c r="I30" s="51"/>
      <c r="J30" s="51"/>
      <c r="K30" s="51"/>
      <c r="M30" s="174"/>
      <c r="N30" s="174"/>
      <c r="O30" s="174"/>
      <c r="P30" s="174"/>
      <c r="Q30" s="174"/>
      <c r="R30" s="174"/>
      <c r="S30" s="174"/>
      <c r="T30" s="174"/>
      <c r="U30" s="174"/>
      <c r="V30" s="126"/>
    </row>
    <row r="31" spans="1:35" ht="17.25" customHeight="1" x14ac:dyDescent="0.3">
      <c r="A31" s="50"/>
      <c r="B31" s="51"/>
      <c r="C31" s="78" t="s">
        <v>2</v>
      </c>
      <c r="D31" s="79" t="s">
        <v>3</v>
      </c>
      <c r="E31" s="78" t="s">
        <v>4</v>
      </c>
      <c r="F31" s="78" t="s">
        <v>24</v>
      </c>
      <c r="G31" s="78" t="s">
        <v>86</v>
      </c>
      <c r="H31" s="78" t="s">
        <v>87</v>
      </c>
      <c r="I31" s="78" t="s">
        <v>88</v>
      </c>
      <c r="J31" s="78" t="s">
        <v>90</v>
      </c>
      <c r="K31" s="54"/>
      <c r="M31" s="174"/>
      <c r="N31" s="174"/>
      <c r="O31" s="174"/>
      <c r="P31" s="174"/>
      <c r="Q31" s="174"/>
      <c r="R31" s="174"/>
      <c r="S31" s="174"/>
      <c r="T31" s="174"/>
      <c r="U31" s="174"/>
      <c r="V31" s="126"/>
    </row>
    <row r="32" spans="1:35" ht="17.25" customHeight="1" thickBot="1" x14ac:dyDescent="0.35">
      <c r="A32" s="50"/>
      <c r="B32" s="51"/>
      <c r="C32" s="80"/>
      <c r="D32" s="81"/>
      <c r="E32" s="80"/>
      <c r="F32" s="80"/>
      <c r="G32" s="82">
        <v>43345</v>
      </c>
      <c r="H32" s="82">
        <v>43346</v>
      </c>
      <c r="I32" s="80" t="s">
        <v>89</v>
      </c>
      <c r="J32" s="80" t="s">
        <v>91</v>
      </c>
      <c r="K32" s="54"/>
      <c r="M32" s="174"/>
      <c r="N32" s="174"/>
      <c r="O32" s="174"/>
      <c r="P32" s="174"/>
      <c r="Q32" s="174"/>
      <c r="R32" s="174"/>
      <c r="S32" s="174"/>
      <c r="T32" s="174"/>
      <c r="U32" s="174"/>
      <c r="V32" s="126"/>
    </row>
    <row r="33" spans="1:12" ht="40.5" customHeight="1" x14ac:dyDescent="0.3">
      <c r="A33" s="50"/>
      <c r="B33" s="51"/>
      <c r="C33" s="68" t="s">
        <v>66</v>
      </c>
      <c r="D33" s="69" t="s">
        <v>10</v>
      </c>
      <c r="E33" s="162">
        <f>P14</f>
        <v>1807056.84</v>
      </c>
      <c r="F33" s="163">
        <f>Q14</f>
        <v>3.7387501118964801</v>
      </c>
      <c r="G33" s="164">
        <v>1.0213967799999999</v>
      </c>
      <c r="H33" s="164">
        <f>R14</f>
        <v>1.0214995</v>
      </c>
      <c r="I33" s="165">
        <f>S14</f>
        <v>1.25</v>
      </c>
      <c r="J33" s="170">
        <f>60.16+60.16+60.17</f>
        <v>180.49</v>
      </c>
      <c r="K33" s="71"/>
    </row>
    <row r="34" spans="1:12" ht="40.5" customHeight="1" x14ac:dyDescent="0.3">
      <c r="A34" s="50"/>
      <c r="B34" s="51"/>
      <c r="C34" s="72" t="s">
        <v>67</v>
      </c>
      <c r="D34" s="73" t="s">
        <v>8</v>
      </c>
      <c r="E34" s="162">
        <f t="shared" ref="E34:F34" si="7">P15</f>
        <v>3883717.36</v>
      </c>
      <c r="F34" s="163">
        <f t="shared" si="7"/>
        <v>2.3685502918372698</v>
      </c>
      <c r="G34" s="70">
        <v>1.0142308600000001</v>
      </c>
      <c r="H34" s="164">
        <f t="shared" ref="H34:H35" si="8">R15</f>
        <v>1.01429591</v>
      </c>
      <c r="I34" s="165">
        <f t="shared" ref="I34:I35" si="9">S15</f>
        <v>1.25</v>
      </c>
      <c r="J34" s="141">
        <f>142.56+142.57+142.58</f>
        <v>427.71000000000004</v>
      </c>
      <c r="K34" s="71"/>
    </row>
    <row r="35" spans="1:12" ht="40.5" customHeight="1" x14ac:dyDescent="0.3">
      <c r="A35" s="50"/>
      <c r="B35" s="51"/>
      <c r="C35" s="72" t="s">
        <v>68</v>
      </c>
      <c r="D35" s="73" t="s">
        <v>13</v>
      </c>
      <c r="E35" s="162">
        <f t="shared" ref="E35:F35" si="10">P16</f>
        <v>37934140.57</v>
      </c>
      <c r="F35" s="163">
        <f t="shared" si="10"/>
        <v>3.34312437808995</v>
      </c>
      <c r="G35" s="164">
        <v>1.0659157482999999</v>
      </c>
      <c r="H35" s="164">
        <f t="shared" si="8"/>
        <v>1.066011786</v>
      </c>
      <c r="I35" s="165">
        <f t="shared" si="9"/>
        <v>1.2000034167140901</v>
      </c>
      <c r="J35" s="170">
        <f>1272.46+1272.57+1272.69</f>
        <v>3817.72</v>
      </c>
      <c r="K35" s="71"/>
    </row>
    <row r="36" spans="1:12" x14ac:dyDescent="0.3">
      <c r="A36" s="50"/>
      <c r="B36" s="51"/>
      <c r="I36" s="51"/>
      <c r="J36" s="51"/>
      <c r="K36" s="51"/>
    </row>
    <row r="37" spans="1:12" x14ac:dyDescent="0.3">
      <c r="A37" s="50"/>
      <c r="B37" s="51"/>
      <c r="J37" s="51"/>
      <c r="K37" s="51"/>
    </row>
    <row r="38" spans="1:12" x14ac:dyDescent="0.3">
      <c r="A38" s="50"/>
      <c r="B38" s="51"/>
      <c r="I38" s="51"/>
      <c r="J38" s="51"/>
      <c r="K38" s="51"/>
    </row>
    <row r="39" spans="1:12" x14ac:dyDescent="0.3">
      <c r="A39" s="50"/>
      <c r="B39" s="51"/>
      <c r="I39" s="51"/>
      <c r="J39" s="51"/>
      <c r="K39" s="51"/>
    </row>
    <row r="40" spans="1:12" ht="17.25" thickBot="1" x14ac:dyDescent="0.35">
      <c r="A40" s="74"/>
      <c r="B40" s="75"/>
      <c r="C40" s="75"/>
      <c r="D40" s="75"/>
      <c r="E40" s="75"/>
      <c r="F40" s="77">
        <v>100</v>
      </c>
      <c r="G40" s="75"/>
      <c r="H40" s="75"/>
      <c r="I40" s="75"/>
      <c r="J40" s="75"/>
      <c r="K40" s="75"/>
      <c r="L40" s="76"/>
    </row>
  </sheetData>
  <sheetProtection algorithmName="SHA-512" hashValue="CjfoHzBE9Fe/gmqtolz9iwi5LOp2Pb8nkZdXlVrCuCPIR3lbwYJYRw7ZfGr7jI2bRTKIZj12/m+twt4xiYStQw==" saltValue="PuPthzk7kcxnSrt5jcwIzQ==" spinCount="100000" sheet="1" objects="1" scenarios="1" sort="0" autoFilter="0"/>
  <protectedRanges>
    <protectedRange password="D8F4" sqref="M7:M12 N7:O10" name="Rango2"/>
    <protectedRange password="D8F4" sqref="AC14:AE22" name="Rango1"/>
  </protectedRanges>
  <mergeCells count="3">
    <mergeCell ref="U14:U16"/>
    <mergeCell ref="E3:F3"/>
    <mergeCell ref="E5:F5"/>
  </mergeCells>
  <conditionalFormatting sqref="O8:O10">
    <cfRule type="expression" dxfId="3" priority="1">
      <formula>$AA$8="%"</formula>
    </cfRule>
    <cfRule type="expression" dxfId="2"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6</xdr:col>
                    <xdr:colOff>361950</xdr:colOff>
                    <xdr:row>7</xdr:row>
                    <xdr:rowOff>133350</xdr:rowOff>
                  </from>
                  <to>
                    <xdr:col>7</xdr:col>
                    <xdr:colOff>657225</xdr:colOff>
                    <xdr:row>7</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0"/>
  <sheetViews>
    <sheetView showGridLines="0" topLeftCell="A10" zoomScale="70" zoomScaleNormal="70" workbookViewId="0">
      <selection activeCell="B17" sqref="B17:H18"/>
    </sheetView>
  </sheetViews>
  <sheetFormatPr baseColWidth="10" defaultColWidth="11.42578125" defaultRowHeight="14.25" zeroHeight="1" x14ac:dyDescent="0.2"/>
  <cols>
    <col min="1" max="1" width="11.42578125" style="19" customWidth="1"/>
    <col min="2" max="2" width="22.85546875" style="19" customWidth="1"/>
    <col min="3" max="3" width="62.42578125" style="19" bestFit="1" customWidth="1"/>
    <col min="4" max="4" width="16.5703125" style="19" customWidth="1"/>
    <col min="5" max="5" width="22.140625" style="19" customWidth="1"/>
    <col min="6" max="6" width="22.42578125" style="19" customWidth="1"/>
    <col min="7" max="7" width="20" style="19" customWidth="1"/>
    <col min="8" max="8" width="25.7109375" style="19" customWidth="1"/>
    <col min="9" max="9" width="11.42578125" style="19" customWidth="1"/>
    <col min="10" max="10" width="14.140625" style="19" customWidth="1"/>
    <col min="11" max="11" width="20.28515625" style="19" customWidth="1"/>
    <col min="12" max="12" width="21.5703125" style="19" customWidth="1"/>
    <col min="13" max="14" width="11.42578125" style="19" customWidth="1"/>
    <col min="15" max="15" width="31" style="19" customWidth="1"/>
    <col min="16" max="16" width="22" style="19" customWidth="1"/>
    <col min="17" max="17" width="11.42578125" style="19" customWidth="1"/>
    <col min="18" max="18" width="11.42578125" style="19"/>
    <col min="19" max="19" width="11.85546875" style="19" customWidth="1"/>
    <col min="20" max="20" width="22.7109375" style="19" customWidth="1"/>
    <col min="21" max="21" width="31.5703125" style="19" customWidth="1"/>
    <col min="22" max="22" width="11.42578125" style="19"/>
    <col min="23" max="23" width="13.85546875" style="19" customWidth="1"/>
    <col min="24" max="24" width="11.42578125" style="19"/>
    <col min="25" max="25" width="15.140625" style="19" customWidth="1"/>
    <col min="26" max="16384" width="11.42578125" style="19"/>
  </cols>
  <sheetData>
    <row r="1" spans="1:30" x14ac:dyDescent="0.2"/>
    <row r="2" spans="1:30" ht="15" thickBot="1" x14ac:dyDescent="0.25"/>
    <row r="3" spans="1:30" s="34" customFormat="1" x14ac:dyDescent="0.2">
      <c r="A3" s="19"/>
      <c r="B3" s="19"/>
      <c r="C3" s="22" t="s">
        <v>0</v>
      </c>
      <c r="D3" s="23"/>
      <c r="E3" s="18"/>
      <c r="F3" s="18"/>
      <c r="G3" s="19"/>
      <c r="H3" s="19"/>
      <c r="I3" s="19"/>
    </row>
    <row r="4" spans="1:30" s="34" customFormat="1" x14ac:dyDescent="0.2">
      <c r="A4" s="19"/>
      <c r="B4" s="19"/>
      <c r="C4" s="24" t="s">
        <v>1</v>
      </c>
      <c r="D4" s="25"/>
      <c r="E4" s="18"/>
      <c r="F4" s="18"/>
      <c r="G4" s="19"/>
      <c r="H4" s="19"/>
      <c r="I4" s="19"/>
    </row>
    <row r="5" spans="1:30" s="34" customFormat="1" ht="29.25" thickBot="1" x14ac:dyDescent="0.25">
      <c r="A5" s="19"/>
      <c r="B5" s="19"/>
      <c r="C5" s="35" t="s">
        <v>74</v>
      </c>
      <c r="D5" s="26"/>
      <c r="E5" s="18"/>
      <c r="F5" s="18"/>
      <c r="G5" s="19"/>
      <c r="H5" s="19"/>
      <c r="I5" s="18"/>
      <c r="J5" s="17"/>
      <c r="K5" s="17" t="s">
        <v>2</v>
      </c>
      <c r="L5" s="40" t="str">
        <f>INDEX(L10:Q10,T12)</f>
        <v>Comisión por Administración(%)</v>
      </c>
    </row>
    <row r="6" spans="1:30" s="34" customFormat="1" ht="42.75" x14ac:dyDescent="0.2">
      <c r="A6" s="19"/>
      <c r="B6" s="19"/>
      <c r="C6" s="19"/>
      <c r="D6" s="19"/>
      <c r="E6" s="19"/>
      <c r="F6" s="19"/>
      <c r="G6" s="19"/>
      <c r="H6" s="19"/>
      <c r="I6" s="18"/>
      <c r="J6" s="17">
        <v>1</v>
      </c>
      <c r="K6" s="40" t="str">
        <f>INDEX($T$16:$T$17,MATCH(J6,$S$16:$S$17,0))</f>
        <v>Fondo Atlántida de Crecimiento a Mediano Plazo</v>
      </c>
      <c r="L6" s="17">
        <f>INDEX($U$16:$U$17,(MATCH(J6,$S$16:$S$17,0)))</f>
        <v>0.26</v>
      </c>
    </row>
    <row r="7" spans="1:30" s="34" customFormat="1" ht="28.5" x14ac:dyDescent="0.2">
      <c r="A7" s="19"/>
      <c r="B7" s="19"/>
      <c r="C7" s="19"/>
      <c r="D7" s="19"/>
      <c r="E7" s="19"/>
      <c r="F7" s="19"/>
      <c r="G7" s="19"/>
      <c r="H7" s="19"/>
      <c r="I7" s="18"/>
      <c r="J7" s="17">
        <v>2</v>
      </c>
      <c r="K7" s="40" t="str">
        <f>INDEX($T$16:$T$17,MATCH(J7,$S$16:$S$17,0))</f>
        <v>Fondo  Abierto Plazo 180</v>
      </c>
      <c r="L7" s="17">
        <f>INDEX($U$16:$U$17,(MATCH(J7,$S$16:$S$17,0)))</f>
        <v>0.25</v>
      </c>
    </row>
    <row r="8" spans="1:30" s="34" customFormat="1" ht="44.25" customHeight="1" x14ac:dyDescent="0.2">
      <c r="A8" s="19"/>
      <c r="B8" s="19"/>
      <c r="C8" s="19"/>
      <c r="D8" s="19"/>
      <c r="E8" s="19"/>
      <c r="F8" s="19"/>
      <c r="G8" s="19"/>
      <c r="H8" s="19"/>
      <c r="I8" s="18"/>
    </row>
    <row r="9" spans="1:30" s="34" customFormat="1" ht="45" customHeight="1" x14ac:dyDescent="0.2">
      <c r="A9" s="19"/>
      <c r="B9" s="19"/>
      <c r="C9" s="19"/>
      <c r="D9" s="19"/>
      <c r="E9" s="19"/>
      <c r="F9" s="19"/>
      <c r="G9" s="19"/>
      <c r="H9" s="19"/>
      <c r="I9" s="18"/>
      <c r="L9" s="41" t="s">
        <v>44</v>
      </c>
      <c r="M9" s="41" t="s">
        <v>45</v>
      </c>
      <c r="N9" s="41" t="s">
        <v>46</v>
      </c>
      <c r="O9" s="41" t="s">
        <v>47</v>
      </c>
      <c r="P9" s="41" t="s">
        <v>48</v>
      </c>
      <c r="Q9" s="41" t="s">
        <v>41</v>
      </c>
    </row>
    <row r="10" spans="1:30" s="34" customFormat="1" ht="30" customHeight="1" x14ac:dyDescent="0.2">
      <c r="A10" s="19"/>
      <c r="B10" s="19"/>
      <c r="C10" s="19"/>
      <c r="D10" s="19"/>
      <c r="E10" s="19"/>
      <c r="F10" s="19"/>
      <c r="G10" s="19"/>
      <c r="H10" s="19"/>
      <c r="I10" s="18"/>
      <c r="J10" s="40" t="s">
        <v>2</v>
      </c>
      <c r="K10" s="40" t="s">
        <v>3</v>
      </c>
      <c r="L10" s="40" t="s">
        <v>60</v>
      </c>
      <c r="M10" s="40" t="s">
        <v>56</v>
      </c>
      <c r="N10" s="40" t="s">
        <v>61</v>
      </c>
      <c r="O10" s="40" t="s">
        <v>62</v>
      </c>
      <c r="P10" s="40" t="s">
        <v>39</v>
      </c>
      <c r="Q10" s="40" t="s">
        <v>40</v>
      </c>
    </row>
    <row r="11" spans="1:30" s="34" customFormat="1" ht="99.75" x14ac:dyDescent="0.2">
      <c r="A11" s="19"/>
      <c r="B11" s="19"/>
      <c r="C11" s="19"/>
      <c r="D11" s="19"/>
      <c r="E11" s="19"/>
      <c r="F11" s="19"/>
      <c r="G11" s="19"/>
      <c r="H11" s="19"/>
      <c r="I11" s="18"/>
      <c r="J11" s="40" t="s">
        <v>11</v>
      </c>
      <c r="K11" s="40" t="s">
        <v>10</v>
      </c>
      <c r="L11" s="32">
        <v>2193324.31</v>
      </c>
      <c r="M11" s="44">
        <v>5.6618000000000004</v>
      </c>
      <c r="N11" s="33">
        <v>1.0108351900000001</v>
      </c>
      <c r="O11" s="42">
        <v>0.26</v>
      </c>
      <c r="P11" s="43">
        <v>0.03</v>
      </c>
      <c r="Q11" s="43">
        <v>0.08</v>
      </c>
      <c r="AD11" s="34" t="s">
        <v>4</v>
      </c>
    </row>
    <row r="12" spans="1:30" s="34" customFormat="1" ht="57" x14ac:dyDescent="0.2">
      <c r="A12" s="19"/>
      <c r="B12" s="19"/>
      <c r="C12" s="19"/>
      <c r="D12" s="19"/>
      <c r="E12" s="19"/>
      <c r="F12" s="19"/>
      <c r="G12" s="19"/>
      <c r="H12" s="19"/>
      <c r="I12" s="18"/>
      <c r="J12" s="40" t="s">
        <v>14</v>
      </c>
      <c r="K12" s="40" t="s">
        <v>13</v>
      </c>
      <c r="L12" s="32">
        <v>6251487.5899999999</v>
      </c>
      <c r="M12" s="44">
        <v>5.3116000000000003</v>
      </c>
      <c r="N12" s="33">
        <v>1.0127103125000001</v>
      </c>
      <c r="O12" s="42">
        <v>0.25</v>
      </c>
      <c r="P12" s="43">
        <v>7.0000000000000007E-2</v>
      </c>
      <c r="Q12" s="43">
        <v>1.2E-2</v>
      </c>
      <c r="T12" s="34">
        <v>4</v>
      </c>
      <c r="AD12" s="34" t="s">
        <v>24</v>
      </c>
    </row>
    <row r="13" spans="1:30" s="18" customFormat="1" x14ac:dyDescent="0.2">
      <c r="A13" s="19"/>
      <c r="B13" s="19"/>
      <c r="C13" s="19"/>
      <c r="D13" s="19"/>
      <c r="E13" s="19"/>
      <c r="F13" s="19"/>
      <c r="G13" s="19"/>
      <c r="H13" s="19"/>
      <c r="I13" s="19"/>
      <c r="V13" s="45" t="s">
        <v>44</v>
      </c>
      <c r="W13" s="45" t="s">
        <v>45</v>
      </c>
      <c r="X13" s="45" t="s">
        <v>46</v>
      </c>
      <c r="Y13" s="45" t="s">
        <v>47</v>
      </c>
      <c r="Z13" s="45" t="s">
        <v>48</v>
      </c>
      <c r="AA13" s="45" t="s">
        <v>41</v>
      </c>
      <c r="AD13" s="18" t="s">
        <v>5</v>
      </c>
    </row>
    <row r="14" spans="1:30" x14ac:dyDescent="0.2">
      <c r="V14" s="36"/>
      <c r="W14" s="36"/>
      <c r="X14" s="36"/>
      <c r="Y14" s="36"/>
      <c r="Z14" s="36"/>
      <c r="AA14" s="36"/>
      <c r="AD14" s="19" t="s">
        <v>6</v>
      </c>
    </row>
    <row r="15" spans="1:30" ht="15" thickBot="1" x14ac:dyDescent="0.25">
      <c r="T15" s="37" t="s">
        <v>42</v>
      </c>
      <c r="U15" s="37" t="s">
        <v>43</v>
      </c>
    </row>
    <row r="16" spans="1:30" ht="43.5" thickBot="1" x14ac:dyDescent="0.25">
      <c r="B16" s="27" t="s">
        <v>2</v>
      </c>
      <c r="C16" s="27" t="s">
        <v>3</v>
      </c>
      <c r="D16" s="28" t="s">
        <v>4</v>
      </c>
      <c r="E16" s="28" t="s">
        <v>24</v>
      </c>
      <c r="F16" s="28" t="s">
        <v>73</v>
      </c>
      <c r="G16" s="28" t="s">
        <v>38</v>
      </c>
      <c r="H16" s="28" t="s">
        <v>6</v>
      </c>
      <c r="S16" s="19">
        <f>RANK(U16,$U$16:$U$17,0)+COUNTIF($U16:U17,U16)-1</f>
        <v>1</v>
      </c>
      <c r="T16" s="38" t="s">
        <v>65</v>
      </c>
      <c r="U16" s="37">
        <f>INDEX(L11:Q11,$T$12)</f>
        <v>0.26</v>
      </c>
      <c r="V16" s="19">
        <f>RANK(L11,$L$11:$L$12)</f>
        <v>2</v>
      </c>
      <c r="W16" s="19">
        <f>RANK(M11,$M$11:$M$12)</f>
        <v>1</v>
      </c>
      <c r="X16" s="19">
        <f>RANK(N11,$N$11:$N$12)</f>
        <v>2</v>
      </c>
      <c r="Y16" s="19">
        <f>RANK(O11,$O$11:$O$12)</f>
        <v>1</v>
      </c>
      <c r="Z16" s="19">
        <f>RANK(P11,P11:P12)</f>
        <v>2</v>
      </c>
      <c r="AA16" s="19">
        <f>RANK(Q11,Q11:$Q$12)</f>
        <v>1</v>
      </c>
      <c r="AD16" s="19" t="s">
        <v>39</v>
      </c>
    </row>
    <row r="17" spans="2:30" ht="78" customHeight="1" x14ac:dyDescent="0.2">
      <c r="B17" s="21" t="s">
        <v>11</v>
      </c>
      <c r="C17" s="20" t="s">
        <v>10</v>
      </c>
      <c r="D17" s="29">
        <v>2193324.31</v>
      </c>
      <c r="E17" s="30">
        <v>5.6618396512781555E-2</v>
      </c>
      <c r="F17" s="31">
        <v>1.0106826799999999</v>
      </c>
      <c r="G17" s="31">
        <v>1.0108351900000001</v>
      </c>
      <c r="H17" s="39" t="s">
        <v>63</v>
      </c>
      <c r="S17" s="19">
        <f>RANK(U17,$U$16:$U$17,0)+COUNTIF($U17:U18,U17)-1</f>
        <v>2</v>
      </c>
      <c r="T17" s="38" t="s">
        <v>70</v>
      </c>
      <c r="U17" s="37">
        <f>INDEX(L12:Q12,$T$12)</f>
        <v>0.25</v>
      </c>
      <c r="V17" s="19">
        <f>RANK(L12,$L$11:$L$12)</f>
        <v>1</v>
      </c>
      <c r="W17" s="19">
        <f>RANK(M12,$M$11:$M$12)</f>
        <v>2</v>
      </c>
      <c r="X17" s="19">
        <f>RANK(N12,$N$11:$N$12)</f>
        <v>1</v>
      </c>
      <c r="Y17" s="19">
        <f>RANK(O12,$O$11:$O$12)</f>
        <v>2</v>
      </c>
      <c r="Z17" s="19" t="e">
        <f>RANK(P12,Z10:Z11)</f>
        <v>#N/A</v>
      </c>
      <c r="AA17" s="19">
        <f>RANK(Q12,Q11:Q12)</f>
        <v>2</v>
      </c>
      <c r="AD17" s="19" t="s">
        <v>40</v>
      </c>
    </row>
    <row r="18" spans="2:30" ht="65.25" customHeight="1" x14ac:dyDescent="0.2">
      <c r="B18" s="21" t="s">
        <v>14</v>
      </c>
      <c r="C18" s="20" t="s">
        <v>13</v>
      </c>
      <c r="D18" s="29">
        <v>6251487.5899999999</v>
      </c>
      <c r="E18" s="30">
        <v>5.311572568723899E-2</v>
      </c>
      <c r="F18" s="31">
        <v>1.0125667311</v>
      </c>
      <c r="G18" s="31">
        <v>1.0127103125000001</v>
      </c>
      <c r="H18" s="39" t="s">
        <v>64</v>
      </c>
    </row>
    <row r="19" spans="2:30" x14ac:dyDescent="0.2"/>
    <row r="20" spans="2:30" x14ac:dyDescent="0.2"/>
  </sheetData>
  <sheetProtection sort="0" autoFilter="0" pivotTables="0"/>
  <protectedRanges>
    <protectedRange sqref="S14:U17" name="Rango3"/>
    <protectedRange sqref="J4:L7" name="Rango2"/>
    <protectedRange sqref="T12" name="Rango1"/>
  </protectedRange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Drop Down 1">
              <controlPr defaultSize="0" autoLine="0" autoPict="0">
                <anchor moveWithCells="1">
                  <from>
                    <xdr:col>3</xdr:col>
                    <xdr:colOff>1076325</xdr:colOff>
                    <xdr:row>5</xdr:row>
                    <xdr:rowOff>333375</xdr:rowOff>
                  </from>
                  <to>
                    <xdr:col>5</xdr:col>
                    <xdr:colOff>19050</xdr:colOff>
                    <xdr:row>5</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7"/>
  <sheetViews>
    <sheetView showGridLines="0" zoomScale="70" zoomScaleNormal="70" workbookViewId="0"/>
  </sheetViews>
  <sheetFormatPr baseColWidth="10" defaultColWidth="0" defaultRowHeight="0" customHeight="1" zeroHeight="1" x14ac:dyDescent="0.3"/>
  <cols>
    <col min="1" max="1" width="3.85546875" style="49" customWidth="1"/>
    <col min="2" max="2" width="11.42578125" style="49" customWidth="1"/>
    <col min="3" max="3" width="27.7109375" style="51" customWidth="1"/>
    <col min="4" max="4" width="31.5703125" style="51" customWidth="1"/>
    <col min="5" max="5" width="36.5703125" style="51" customWidth="1"/>
    <col min="6" max="6" width="28.140625" style="51" customWidth="1"/>
    <col min="7" max="7" width="29.5703125" style="51" customWidth="1"/>
    <col min="8" max="8" width="23.7109375" style="51" customWidth="1"/>
    <col min="9" max="9" width="22.28515625" style="49" customWidth="1"/>
    <col min="10" max="10" width="26.5703125" style="49" customWidth="1"/>
    <col min="11" max="11" width="22.28515625" style="49" customWidth="1"/>
    <col min="12" max="12" width="22" style="242" customWidth="1"/>
    <col min="13" max="13" width="26.28515625" style="146" customWidth="1"/>
    <col min="14" max="14" width="24.5703125" style="146" customWidth="1"/>
    <col min="15" max="15" width="23.7109375" style="146" customWidth="1"/>
    <col min="16" max="16" width="20.140625" style="146" customWidth="1"/>
    <col min="17" max="17" width="18.85546875" style="146" customWidth="1"/>
    <col min="18" max="18" width="15.5703125" style="146" customWidth="1"/>
    <col min="19" max="19" width="20.5703125" style="146" customWidth="1"/>
    <col min="20" max="21" width="11.42578125" style="146" customWidth="1"/>
    <col min="22" max="22" width="11.42578125" style="49" hidden="1"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ht="14.25" customHeight="1" x14ac:dyDescent="0.3"/>
    <row r="2" spans="1:38" ht="17.25" thickBot="1" x14ac:dyDescent="0.35">
      <c r="I2" s="51"/>
      <c r="J2" s="51"/>
    </row>
    <row r="3" spans="1:38" ht="15" customHeight="1" x14ac:dyDescent="0.3">
      <c r="E3" s="226" t="s">
        <v>0</v>
      </c>
      <c r="F3" s="227"/>
      <c r="I3" s="51"/>
      <c r="J3" s="51"/>
    </row>
    <row r="4" spans="1:38" ht="15" customHeight="1" x14ac:dyDescent="0.3">
      <c r="E4" s="128" t="s">
        <v>101</v>
      </c>
      <c r="F4" s="129">
        <f>H34</f>
        <v>43346</v>
      </c>
      <c r="I4" s="51"/>
      <c r="J4" s="51"/>
    </row>
    <row r="5" spans="1:38" ht="15" customHeight="1" thickBot="1" x14ac:dyDescent="0.35">
      <c r="E5" s="228" t="s">
        <v>102</v>
      </c>
      <c r="F5" s="229"/>
      <c r="I5" s="51"/>
      <c r="J5" s="51"/>
      <c r="M5" s="198"/>
      <c r="N5" s="198"/>
      <c r="O5" s="198"/>
      <c r="P5" s="198"/>
      <c r="Q5" s="198"/>
      <c r="R5" s="198"/>
      <c r="S5" s="198"/>
      <c r="T5" s="198"/>
      <c r="U5" s="198"/>
    </row>
    <row r="6" spans="1:38" ht="16.5" x14ac:dyDescent="0.3">
      <c r="I6" s="51"/>
      <c r="J6" s="51"/>
      <c r="M6" s="198"/>
      <c r="N6" s="198"/>
      <c r="O6" s="198"/>
      <c r="P6" s="198"/>
      <c r="Q6" s="198"/>
      <c r="R6" s="198"/>
      <c r="S6" s="198"/>
      <c r="T6" s="198"/>
      <c r="U6" s="198"/>
    </row>
    <row r="7" spans="1:38" s="198" customFormat="1" ht="49.5" customHeight="1" x14ac:dyDescent="0.3">
      <c r="A7" s="49"/>
      <c r="B7" s="49"/>
      <c r="C7" s="51"/>
      <c r="D7" s="51"/>
      <c r="E7" s="51"/>
      <c r="F7" s="51"/>
      <c r="G7" s="51"/>
      <c r="H7" s="51"/>
      <c r="I7" s="51"/>
      <c r="J7" s="51"/>
      <c r="K7" s="49"/>
      <c r="L7" s="242"/>
      <c r="M7" s="197"/>
      <c r="N7" s="197" t="s">
        <v>34</v>
      </c>
      <c r="O7" s="197" t="str">
        <f>+INDEX(P12:S12,AC14)</f>
        <v>Patrimonio (US$)</v>
      </c>
      <c r="AL7" s="144"/>
    </row>
    <row r="8" spans="1:38" s="198" customFormat="1" ht="16.5" x14ac:dyDescent="0.3">
      <c r="A8" s="49"/>
      <c r="B8" s="49"/>
      <c r="C8" s="51"/>
      <c r="D8" s="51"/>
      <c r="E8" s="51"/>
      <c r="F8" s="51"/>
      <c r="G8" s="51"/>
      <c r="H8" s="51"/>
      <c r="I8" s="49"/>
      <c r="J8" s="49"/>
      <c r="K8" s="49"/>
      <c r="L8" s="242"/>
      <c r="M8" s="199">
        <v>1</v>
      </c>
      <c r="N8" s="200" t="str">
        <f>INDEX($AD$18:$AD$19,MATCH(M8,$AC$18:$AC$19,0))</f>
        <v>Fondo Plazo 180 SGB</v>
      </c>
      <c r="O8" s="201">
        <f>INDEX($AE$17:$AE$20,MATCH(M8,$AC$17:$AC$20,0))</f>
        <v>7948483.0899999999</v>
      </c>
      <c r="AA8" s="198" t="str">
        <f>IF($AC$14=1,"$",IF($AC$14=3,"$","%"))</f>
        <v>$</v>
      </c>
      <c r="AL8" s="145"/>
    </row>
    <row r="9" spans="1:38" s="198" customFormat="1" ht="33" x14ac:dyDescent="0.3">
      <c r="A9" s="49"/>
      <c r="B9" s="49"/>
      <c r="C9" s="51"/>
      <c r="D9" s="51"/>
      <c r="E9" s="51"/>
      <c r="F9" s="51"/>
      <c r="G9" s="51"/>
      <c r="H9" s="51"/>
      <c r="I9" s="49"/>
      <c r="J9" s="49"/>
      <c r="K9" s="49"/>
      <c r="L9" s="242"/>
      <c r="M9" s="199">
        <v>2</v>
      </c>
      <c r="N9" s="200" t="str">
        <f>INDEX($AD$18:$AD$19,MATCH(M9,$AC$18:$AC$19,0))</f>
        <v>Fondo  Atlántida Mediano Plazo</v>
      </c>
      <c r="O9" s="201">
        <f>INDEX($AE$17:$AE$20,MATCH(M9,$AC$17:$AC$20,0))</f>
        <v>2425907.13</v>
      </c>
      <c r="AA9" s="198" t="str">
        <f>IF($AC$14=1,"$",IF($AC$14=3,"$","%"))</f>
        <v>$</v>
      </c>
      <c r="AL9" s="145"/>
    </row>
    <row r="10" spans="1:38" s="198" customFormat="1" ht="16.5" x14ac:dyDescent="0.3">
      <c r="A10" s="49"/>
      <c r="B10" s="49"/>
      <c r="C10" s="51"/>
      <c r="D10" s="51"/>
      <c r="E10" s="51"/>
      <c r="F10" s="51"/>
      <c r="G10" s="51"/>
      <c r="H10" s="51"/>
      <c r="I10" s="49"/>
      <c r="J10" s="49"/>
      <c r="K10" s="49"/>
      <c r="L10" s="242"/>
      <c r="M10" s="199"/>
      <c r="N10" s="200"/>
      <c r="O10" s="201"/>
      <c r="AA10" s="198" t="str">
        <f>IF($AC$14=1,"$",IF($AC$14=3,"$","%"))</f>
        <v>$</v>
      </c>
      <c r="AL10" s="145"/>
    </row>
    <row r="11" spans="1:38" s="198" customFormat="1" ht="16.5" x14ac:dyDescent="0.3">
      <c r="A11" s="49"/>
      <c r="B11" s="49"/>
      <c r="C11" s="51"/>
      <c r="D11" s="51"/>
      <c r="E11" s="51"/>
      <c r="F11" s="51"/>
      <c r="G11" s="51"/>
      <c r="H11" s="51"/>
      <c r="I11" s="49"/>
      <c r="J11" s="49"/>
      <c r="K11" s="49"/>
      <c r="L11" s="242"/>
      <c r="M11" s="199"/>
      <c r="P11" s="198">
        <v>1</v>
      </c>
      <c r="Q11" s="198">
        <v>2</v>
      </c>
      <c r="R11" s="198">
        <v>3</v>
      </c>
      <c r="S11" s="198">
        <v>4</v>
      </c>
      <c r="T11" s="198">
        <v>5</v>
      </c>
      <c r="U11" s="198">
        <v>6</v>
      </c>
      <c r="AL11" s="145"/>
    </row>
    <row r="12" spans="1:38" s="198" customFormat="1" ht="49.5" x14ac:dyDescent="0.3">
      <c r="A12" s="49"/>
      <c r="B12" s="49"/>
      <c r="C12" s="51"/>
      <c r="D12" s="51"/>
      <c r="E12" s="51"/>
      <c r="F12" s="51"/>
      <c r="G12" s="51"/>
      <c r="H12" s="51"/>
      <c r="I12" s="49"/>
      <c r="J12" s="49"/>
      <c r="K12" s="49"/>
      <c r="L12" s="242"/>
      <c r="M12" s="199"/>
      <c r="N12" s="202" t="s">
        <v>2</v>
      </c>
      <c r="O12" s="202" t="s">
        <v>3</v>
      </c>
      <c r="P12" s="202" t="s">
        <v>76</v>
      </c>
      <c r="Q12" s="144" t="s">
        <v>56</v>
      </c>
      <c r="R12" s="144" t="s">
        <v>104</v>
      </c>
      <c r="S12" s="144" t="s">
        <v>59</v>
      </c>
      <c r="T12" s="144" t="s">
        <v>39</v>
      </c>
      <c r="U12" s="144" t="s">
        <v>40</v>
      </c>
      <c r="AL12" s="145"/>
    </row>
    <row r="13" spans="1:38" s="198" customFormat="1" ht="16.5" x14ac:dyDescent="0.3">
      <c r="A13" s="49"/>
      <c r="B13" s="49"/>
      <c r="C13" s="51"/>
      <c r="D13" s="51"/>
      <c r="E13" s="51"/>
      <c r="F13" s="51"/>
      <c r="G13" s="55"/>
      <c r="H13" s="51"/>
      <c r="I13" s="49"/>
      <c r="J13" s="49"/>
      <c r="K13" s="49"/>
      <c r="L13" s="242"/>
      <c r="N13" s="203"/>
      <c r="O13" s="203"/>
      <c r="P13" s="204"/>
      <c r="Q13" s="205"/>
      <c r="S13" s="206"/>
      <c r="T13" s="207"/>
      <c r="U13" s="207"/>
    </row>
    <row r="14" spans="1:38" s="211" customFormat="1" ht="66" x14ac:dyDescent="0.3">
      <c r="A14" s="49"/>
      <c r="B14" s="49"/>
      <c r="C14" s="51"/>
      <c r="D14" s="51"/>
      <c r="E14" s="51"/>
      <c r="F14" s="51"/>
      <c r="G14" s="51"/>
      <c r="H14" s="51"/>
      <c r="I14" s="49"/>
      <c r="J14" s="49"/>
      <c r="K14" s="49"/>
      <c r="L14" s="242"/>
      <c r="M14" s="198"/>
      <c r="N14" s="203" t="s">
        <v>11</v>
      </c>
      <c r="O14" s="203" t="s">
        <v>10</v>
      </c>
      <c r="P14" s="208">
        <v>2425907.13</v>
      </c>
      <c r="Q14" s="209">
        <v>5.6981864802974096</v>
      </c>
      <c r="R14" s="189">
        <v>1.01925091</v>
      </c>
      <c r="S14" s="243">
        <v>0.26</v>
      </c>
      <c r="T14" s="210">
        <v>5.8513999999999999</v>
      </c>
      <c r="U14" s="225">
        <v>5.3975693322868077</v>
      </c>
      <c r="AC14" s="212">
        <v>1</v>
      </c>
      <c r="AD14" s="213" t="str">
        <f>+INDEX(P12:S12,AC14)</f>
        <v>Patrimonio (US$)</v>
      </c>
      <c r="AE14" s="213"/>
      <c r="AF14" s="213"/>
      <c r="AG14" s="213"/>
    </row>
    <row r="15" spans="1:38" s="211" customFormat="1" ht="49.5" x14ac:dyDescent="0.3">
      <c r="A15" s="59"/>
      <c r="B15" s="59"/>
      <c r="C15" s="59"/>
      <c r="D15" s="59"/>
      <c r="E15" s="59"/>
      <c r="F15" s="59"/>
      <c r="G15" s="59"/>
      <c r="H15" s="59"/>
      <c r="I15" s="59"/>
      <c r="J15" s="59"/>
      <c r="K15" s="59"/>
      <c r="L15" s="242"/>
      <c r="M15" s="198"/>
      <c r="N15" s="203" t="s">
        <v>79</v>
      </c>
      <c r="O15" s="203" t="s">
        <v>13</v>
      </c>
      <c r="P15" s="214">
        <v>7948483.0899999999</v>
      </c>
      <c r="Q15" s="209">
        <v>5.3058198406540402</v>
      </c>
      <c r="R15" s="189">
        <v>1.0207583745</v>
      </c>
      <c r="S15" s="243">
        <v>0.25</v>
      </c>
      <c r="T15" s="210">
        <v>5.7762000000000002</v>
      </c>
      <c r="U15" s="225"/>
      <c r="AC15" s="212"/>
      <c r="AD15" s="213"/>
      <c r="AE15" s="213"/>
      <c r="AF15" s="213"/>
      <c r="AG15" s="213"/>
    </row>
    <row r="16" spans="1:38" s="146" customFormat="1" ht="55.5" customHeight="1" x14ac:dyDescent="0.3">
      <c r="A16" s="130"/>
      <c r="B16" s="131"/>
      <c r="C16" s="131"/>
      <c r="D16" s="131"/>
      <c r="E16" s="131"/>
      <c r="F16" s="131"/>
      <c r="G16" s="131"/>
      <c r="H16" s="131"/>
      <c r="I16" s="131"/>
      <c r="J16" s="131"/>
      <c r="K16" s="61"/>
      <c r="L16" s="242"/>
      <c r="M16" s="198"/>
      <c r="N16" s="203"/>
      <c r="O16" s="203"/>
      <c r="P16" s="204"/>
      <c r="Q16" s="215"/>
      <c r="R16" s="216"/>
      <c r="S16" s="217"/>
      <c r="T16" s="207"/>
      <c r="U16" s="207"/>
      <c r="V16" s="198"/>
      <c r="AC16" s="147" t="s">
        <v>31</v>
      </c>
      <c r="AD16" s="148" t="s">
        <v>32</v>
      </c>
      <c r="AE16" s="148" t="s">
        <v>33</v>
      </c>
      <c r="AF16" s="149"/>
      <c r="AG16" s="149"/>
    </row>
    <row r="17" spans="1:35" s="146" customFormat="1" ht="74.25" customHeight="1" x14ac:dyDescent="0.3">
      <c r="A17" s="127"/>
      <c r="B17" s="51"/>
      <c r="C17" s="53"/>
      <c r="D17" s="53"/>
      <c r="E17" s="53"/>
      <c r="F17" s="53"/>
      <c r="G17" s="53"/>
      <c r="H17" s="53"/>
      <c r="I17" s="53"/>
      <c r="J17" s="53"/>
      <c r="K17" s="62"/>
      <c r="L17" s="242"/>
      <c r="N17" s="198"/>
      <c r="O17" s="144" t="s">
        <v>83</v>
      </c>
      <c r="P17" s="144" t="s">
        <v>77</v>
      </c>
      <c r="Q17" s="144" t="s">
        <v>78</v>
      </c>
      <c r="R17" s="218" t="s">
        <v>85</v>
      </c>
      <c r="S17" s="206"/>
      <c r="T17" s="207"/>
      <c r="U17" s="207"/>
      <c r="V17" s="198"/>
      <c r="AC17" s="147"/>
      <c r="AD17" s="150"/>
      <c r="AE17" s="151"/>
      <c r="AF17" s="149">
        <f>RANK(P14,P$14:P$17)</f>
        <v>2</v>
      </c>
      <c r="AG17" s="149" t="e">
        <f t="shared" ref="AG17:AI19" si="0">RANK(Q13,Q$13:Q$17)</f>
        <v>#N/A</v>
      </c>
      <c r="AH17" s="146">
        <f>RANK(R15,R$14:R$17)</f>
        <v>1</v>
      </c>
      <c r="AI17" s="146" t="e">
        <f t="shared" si="0"/>
        <v>#N/A</v>
      </c>
    </row>
    <row r="18" spans="1:35" s="146" customFormat="1" ht="76.5" customHeight="1" x14ac:dyDescent="0.3">
      <c r="A18" s="127"/>
      <c r="B18" s="51"/>
      <c r="C18" s="53"/>
      <c r="D18" s="53"/>
      <c r="E18" s="53"/>
      <c r="F18" s="53"/>
      <c r="G18" s="53"/>
      <c r="H18" s="53"/>
      <c r="I18" s="53"/>
      <c r="J18" s="53"/>
      <c r="K18" s="62"/>
      <c r="L18" s="242"/>
      <c r="N18" s="203" t="s">
        <v>11</v>
      </c>
      <c r="O18" s="215">
        <f>U14</f>
        <v>5.3975693322868077</v>
      </c>
      <c r="P18" s="215">
        <f>Q14</f>
        <v>5.6981864802974096</v>
      </c>
      <c r="Q18" s="219">
        <f>S14</f>
        <v>0.26</v>
      </c>
      <c r="R18" s="220">
        <f>T14</f>
        <v>5.8513999999999999</v>
      </c>
      <c r="S18" s="198"/>
      <c r="T18" s="198"/>
      <c r="U18" s="198"/>
      <c r="V18" s="198"/>
      <c r="AC18" s="152">
        <f>+RANK(AE18,$AE$18:$AE$19,0)+COUNTIF($AE$18:AE18,AE18)-1</f>
        <v>2</v>
      </c>
      <c r="AD18" s="150" t="s">
        <v>75</v>
      </c>
      <c r="AE18" s="151">
        <f>+INDEX(P14:S14,$AC$14)</f>
        <v>2425907.13</v>
      </c>
      <c r="AF18" s="149" t="e">
        <f>RANK('Fdos Corto Plazo'!P15,P$14:P$17)</f>
        <v>#N/A</v>
      </c>
      <c r="AG18" s="149">
        <f t="shared" si="0"/>
        <v>1</v>
      </c>
      <c r="AH18" s="146">
        <f>RANK(R14,R$14:R$17)</f>
        <v>2</v>
      </c>
      <c r="AI18" s="146">
        <f t="shared" si="0"/>
        <v>1</v>
      </c>
    </row>
    <row r="19" spans="1:35" s="143" customFormat="1" ht="62.25" customHeight="1" x14ac:dyDescent="0.3">
      <c r="A19" s="127"/>
      <c r="B19" s="51"/>
      <c r="C19" s="51"/>
      <c r="D19" s="51"/>
      <c r="E19" s="51"/>
      <c r="F19" s="51"/>
      <c r="G19" s="51"/>
      <c r="H19" s="51"/>
      <c r="I19" s="51"/>
      <c r="J19" s="51"/>
      <c r="K19" s="52"/>
      <c r="L19" s="242"/>
      <c r="M19" s="146"/>
      <c r="N19" s="203" t="s">
        <v>84</v>
      </c>
      <c r="O19" s="215">
        <f>U14</f>
        <v>5.3975693322868077</v>
      </c>
      <c r="P19" s="215">
        <f>Q15</f>
        <v>5.3058198406540402</v>
      </c>
      <c r="Q19" s="219">
        <f>S15</f>
        <v>0.25</v>
      </c>
      <c r="R19" s="220">
        <f>T15</f>
        <v>5.7762000000000002</v>
      </c>
      <c r="S19" s="146"/>
      <c r="T19" s="146"/>
      <c r="U19" s="146"/>
      <c r="AC19" s="153">
        <f>+RANK(AE19,$AE$18:$AE$19,0)+COUNTIF($AE$18:AE19,AE19)-1</f>
        <v>1</v>
      </c>
      <c r="AD19" s="154" t="s">
        <v>80</v>
      </c>
      <c r="AE19" s="155">
        <f>+INDEX(P15:S15,$AC$14)</f>
        <v>7948483.0899999999</v>
      </c>
      <c r="AF19" s="156" t="e">
        <f>RANK('Fdos Corto Plazo'!P15,P$14:P$17)</f>
        <v>#N/A</v>
      </c>
      <c r="AG19" s="156">
        <f>RANK(Q15,Q$13:Q$17)</f>
        <v>2</v>
      </c>
      <c r="AH19" s="157" t="e">
        <f>RANK(#REF!,R$14:R$17)</f>
        <v>#REF!</v>
      </c>
      <c r="AI19" s="157">
        <f t="shared" si="0"/>
        <v>2</v>
      </c>
    </row>
    <row r="20" spans="1:35" s="143" customFormat="1" ht="60" customHeight="1" x14ac:dyDescent="0.3">
      <c r="A20" s="127"/>
      <c r="B20" s="51"/>
      <c r="C20" s="51"/>
      <c r="D20" s="51"/>
      <c r="E20" s="51"/>
      <c r="F20" s="51"/>
      <c r="G20" s="51"/>
      <c r="H20" s="51"/>
      <c r="I20" s="51"/>
      <c r="J20" s="51"/>
      <c r="K20" s="52"/>
      <c r="L20" s="242"/>
      <c r="M20" s="146"/>
      <c r="N20" s="146"/>
      <c r="O20" s="146"/>
      <c r="P20" s="144"/>
      <c r="Q20" s="221"/>
      <c r="R20" s="146"/>
      <c r="S20" s="146"/>
      <c r="T20" s="146"/>
      <c r="U20" s="146"/>
      <c r="AC20" s="158"/>
      <c r="AD20" s="154"/>
      <c r="AE20" s="155"/>
      <c r="AF20" s="156" t="e">
        <f>RANK(P17,P$14:P$17)</f>
        <v>#VALUE!</v>
      </c>
      <c r="AG20" s="156" t="e">
        <f>RANK(Q17,Q$13:Q$17)</f>
        <v>#VALUE!</v>
      </c>
      <c r="AH20" s="157" t="e">
        <f>RANK(R17,R$14:R$17)</f>
        <v>#VALUE!</v>
      </c>
      <c r="AI20" s="157" t="e">
        <f>RANK(S17,S$13:S$17)</f>
        <v>#N/A</v>
      </c>
    </row>
    <row r="21" spans="1:35" s="143" customFormat="1" ht="16.5" x14ac:dyDescent="0.3">
      <c r="A21" s="127"/>
      <c r="B21" s="51"/>
      <c r="C21" s="51"/>
      <c r="D21" s="56"/>
      <c r="E21" s="63"/>
      <c r="F21" s="64"/>
      <c r="G21" s="57"/>
      <c r="H21" s="65"/>
      <c r="I21" s="65"/>
      <c r="J21" s="65"/>
      <c r="K21" s="132"/>
      <c r="L21" s="244"/>
      <c r="M21" s="146"/>
      <c r="N21" s="146"/>
      <c r="O21" s="146"/>
      <c r="P21" s="144"/>
      <c r="Q21" s="198"/>
      <c r="R21" s="146"/>
      <c r="S21" s="146"/>
      <c r="T21" s="146"/>
      <c r="U21" s="146"/>
    </row>
    <row r="22" spans="1:35" s="143" customFormat="1" ht="16.5" x14ac:dyDescent="0.3">
      <c r="A22" s="127"/>
      <c r="B22" s="51"/>
      <c r="C22" s="51"/>
      <c r="D22" s="56"/>
      <c r="E22" s="63"/>
      <c r="F22" s="64"/>
      <c r="G22" s="57"/>
      <c r="H22" s="65"/>
      <c r="I22" s="65"/>
      <c r="J22" s="65"/>
      <c r="K22" s="132"/>
      <c r="L22" s="244"/>
      <c r="M22" s="146"/>
      <c r="N22" s="146"/>
      <c r="O22" s="215"/>
      <c r="P22" s="144"/>
      <c r="Q22" s="198"/>
      <c r="R22" s="146"/>
      <c r="S22" s="146"/>
      <c r="T22" s="146"/>
      <c r="U22" s="146"/>
    </row>
    <row r="23" spans="1:35" s="143" customFormat="1" ht="16.5" x14ac:dyDescent="0.3">
      <c r="A23" s="127"/>
      <c r="B23" s="51"/>
      <c r="C23" s="51"/>
      <c r="D23" s="51"/>
      <c r="E23" s="51"/>
      <c r="F23" s="51"/>
      <c r="G23" s="51"/>
      <c r="H23" s="51"/>
      <c r="I23" s="51"/>
      <c r="J23" s="51"/>
      <c r="K23" s="52"/>
      <c r="L23" s="242"/>
      <c r="M23" s="146"/>
      <c r="N23" s="146"/>
      <c r="O23" s="222"/>
      <c r="P23" s="144"/>
      <c r="Q23" s="222"/>
      <c r="R23" s="146"/>
      <c r="S23" s="146"/>
      <c r="T23" s="146"/>
      <c r="U23" s="146"/>
      <c r="AB23" s="161"/>
      <c r="AD23" s="143">
        <f>+MATCH(M8,$AC$17:$AC$20,0)</f>
        <v>3</v>
      </c>
    </row>
    <row r="24" spans="1:35" s="143" customFormat="1" ht="16.5" x14ac:dyDescent="0.3">
      <c r="A24" s="127"/>
      <c r="B24" s="51"/>
      <c r="C24" s="51"/>
      <c r="D24" s="51"/>
      <c r="E24" s="51"/>
      <c r="F24" s="51"/>
      <c r="G24" s="51"/>
      <c r="H24" s="51"/>
      <c r="I24" s="51"/>
      <c r="J24" s="51"/>
      <c r="K24" s="52"/>
      <c r="L24" s="242"/>
      <c r="M24" s="146"/>
      <c r="N24" s="146"/>
      <c r="O24" s="223"/>
      <c r="P24" s="146"/>
      <c r="Q24" s="146"/>
      <c r="R24" s="146"/>
      <c r="S24" s="146"/>
      <c r="T24" s="146"/>
      <c r="U24" s="146"/>
      <c r="AB24" s="161"/>
    </row>
    <row r="25" spans="1:35" s="143" customFormat="1" ht="16.5" x14ac:dyDescent="0.3">
      <c r="A25" s="127"/>
      <c r="B25" s="51"/>
      <c r="C25" s="51"/>
      <c r="D25" s="51"/>
      <c r="E25" s="51"/>
      <c r="F25" s="51"/>
      <c r="G25" s="51"/>
      <c r="H25" s="51"/>
      <c r="I25" s="51"/>
      <c r="J25" s="51"/>
      <c r="K25" s="52"/>
      <c r="L25" s="242"/>
      <c r="M25" s="146"/>
      <c r="N25" s="146"/>
      <c r="O25" s="146"/>
      <c r="P25" s="146"/>
      <c r="Q25" s="146"/>
      <c r="R25" s="146"/>
      <c r="S25" s="146"/>
      <c r="T25" s="146"/>
      <c r="U25" s="146"/>
      <c r="AB25" s="161"/>
    </row>
    <row r="26" spans="1:35" s="143" customFormat="1" ht="16.5" x14ac:dyDescent="0.3">
      <c r="A26" s="127"/>
      <c r="B26" s="51"/>
      <c r="C26" s="51"/>
      <c r="D26" s="51"/>
      <c r="E26" s="51"/>
      <c r="F26" s="51"/>
      <c r="G26" s="51"/>
      <c r="H26" s="51"/>
      <c r="I26" s="51"/>
      <c r="J26" s="51"/>
      <c r="K26" s="52"/>
      <c r="L26" s="242"/>
      <c r="M26" s="146"/>
      <c r="N26" s="146"/>
      <c r="O26" s="146"/>
      <c r="P26" s="146"/>
      <c r="Q26" s="146"/>
      <c r="R26" s="146"/>
      <c r="S26" s="146"/>
      <c r="T26" s="146"/>
      <c r="U26" s="146"/>
      <c r="AB26" s="161"/>
    </row>
    <row r="27" spans="1:35" s="143" customFormat="1" ht="16.5" x14ac:dyDescent="0.3">
      <c r="A27" s="127"/>
      <c r="B27" s="51"/>
      <c r="C27" s="51"/>
      <c r="D27" s="51"/>
      <c r="E27" s="51"/>
      <c r="F27" s="51"/>
      <c r="G27" s="51"/>
      <c r="H27" s="51"/>
      <c r="I27" s="51"/>
      <c r="J27" s="51"/>
      <c r="K27" s="52"/>
      <c r="L27" s="242"/>
      <c r="M27" s="146"/>
      <c r="N27" s="146"/>
      <c r="O27" s="146"/>
      <c r="P27" s="146"/>
      <c r="Q27" s="146"/>
      <c r="R27" s="146"/>
      <c r="S27" s="146"/>
      <c r="T27" s="146"/>
      <c r="U27" s="146"/>
      <c r="AB27" s="161"/>
    </row>
    <row r="28" spans="1:35" ht="14.25" customHeight="1" x14ac:dyDescent="0.3">
      <c r="A28" s="133"/>
      <c r="B28" s="59"/>
      <c r="C28" s="59"/>
      <c r="D28" s="59"/>
      <c r="E28" s="59"/>
      <c r="F28" s="59"/>
      <c r="G28" s="59"/>
      <c r="H28" s="59"/>
      <c r="I28" s="59"/>
      <c r="J28" s="59"/>
      <c r="K28" s="60"/>
    </row>
    <row r="29" spans="1:35" ht="14.25" customHeight="1" x14ac:dyDescent="0.3"/>
    <row r="30" spans="1:35" ht="15" customHeight="1" thickBot="1" x14ac:dyDescent="0.35"/>
    <row r="31" spans="1:35" ht="26.25" customHeight="1" thickBot="1" x14ac:dyDescent="0.35">
      <c r="C31" s="49"/>
      <c r="D31" s="49"/>
      <c r="E31" s="134" t="s">
        <v>100</v>
      </c>
      <c r="F31" s="135">
        <f>H34</f>
        <v>43346</v>
      </c>
      <c r="G31" s="49"/>
      <c r="H31" s="49"/>
    </row>
    <row r="32" spans="1:35" ht="14.25" customHeight="1" thickBot="1" x14ac:dyDescent="0.35">
      <c r="C32" s="49"/>
      <c r="D32" s="49"/>
      <c r="E32" s="49"/>
      <c r="F32" s="49"/>
      <c r="G32" s="49"/>
      <c r="H32" s="49"/>
    </row>
    <row r="33" spans="3:10" ht="21.75" customHeight="1" x14ac:dyDescent="0.3">
      <c r="C33" s="230" t="s">
        <v>2</v>
      </c>
      <c r="D33" s="230" t="s">
        <v>3</v>
      </c>
      <c r="E33" s="230" t="s">
        <v>4</v>
      </c>
      <c r="F33" s="230" t="s">
        <v>24</v>
      </c>
      <c r="G33" s="125" t="s">
        <v>92</v>
      </c>
      <c r="H33" s="125" t="s">
        <v>87</v>
      </c>
      <c r="I33" s="230" t="s">
        <v>59</v>
      </c>
      <c r="J33" s="230" t="s">
        <v>93</v>
      </c>
    </row>
    <row r="34" spans="3:10" ht="21.75" customHeight="1" thickBot="1" x14ac:dyDescent="0.35">
      <c r="C34" s="231"/>
      <c r="D34" s="231"/>
      <c r="E34" s="231"/>
      <c r="F34" s="231"/>
      <c r="G34" s="83">
        <v>43345</v>
      </c>
      <c r="H34" s="83">
        <v>43346</v>
      </c>
      <c r="I34" s="231"/>
      <c r="J34" s="231"/>
    </row>
    <row r="35" spans="3:10" ht="62.25" customHeight="1" x14ac:dyDescent="0.3">
      <c r="C35" s="84" t="s">
        <v>11</v>
      </c>
      <c r="D35" s="85" t="s">
        <v>10</v>
      </c>
      <c r="E35" s="166">
        <f>P14</f>
        <v>2425907.13</v>
      </c>
      <c r="F35" s="167">
        <f>Q14</f>
        <v>5.6981864802974096</v>
      </c>
      <c r="G35" s="142">
        <v>1.0190961700000001</v>
      </c>
      <c r="H35" s="168">
        <f>R14</f>
        <v>1.01925091</v>
      </c>
      <c r="I35" s="169">
        <f>S14</f>
        <v>0.26</v>
      </c>
      <c r="J35" s="171">
        <f>17.27+17.28+17.28</f>
        <v>51.83</v>
      </c>
    </row>
    <row r="36" spans="3:10" ht="62.25" customHeight="1" x14ac:dyDescent="0.3">
      <c r="C36" s="86" t="s">
        <v>14</v>
      </c>
      <c r="D36" s="87" t="s">
        <v>13</v>
      </c>
      <c r="E36" s="166">
        <f>P15</f>
        <v>7948483.0899999999</v>
      </c>
      <c r="F36" s="167">
        <f>Q15</f>
        <v>5.3058198406540402</v>
      </c>
      <c r="G36" s="168">
        <v>1.0206138048</v>
      </c>
      <c r="H36" s="168">
        <f>R15</f>
        <v>1.0207583745</v>
      </c>
      <c r="I36" s="169">
        <f>S15</f>
        <v>0.25</v>
      </c>
      <c r="J36" s="172">
        <f>54.04+54.04+54.05</f>
        <v>162.13</v>
      </c>
    </row>
    <row r="37" spans="3:10" ht="62.25" customHeight="1" x14ac:dyDescent="0.3"/>
    <row r="38" spans="3:10" ht="62.25" customHeight="1" x14ac:dyDescent="0.3"/>
    <row r="39" spans="3:10" ht="62.25" customHeight="1" x14ac:dyDescent="0.3">
      <c r="F39" s="126">
        <v>100</v>
      </c>
    </row>
    <row r="40" spans="3:10" ht="62.25" hidden="1" customHeight="1" x14ac:dyDescent="0.3"/>
    <row r="41" spans="3:10" ht="62.25" hidden="1" customHeight="1" x14ac:dyDescent="0.3"/>
    <row r="42" spans="3:10" ht="62.25" hidden="1" customHeight="1" x14ac:dyDescent="0.3"/>
    <row r="43" spans="3:10" ht="62.25" hidden="1" customHeight="1" x14ac:dyDescent="0.3"/>
    <row r="44" spans="3:10" ht="62.25" hidden="1" customHeight="1" x14ac:dyDescent="0.3"/>
    <row r="45" spans="3:10" ht="62.25" hidden="1" customHeight="1" x14ac:dyDescent="0.3"/>
    <row r="46" spans="3:10" ht="62.25" hidden="1" customHeight="1" x14ac:dyDescent="0.3"/>
    <row r="47" spans="3:10" ht="62.25" hidden="1" customHeight="1" x14ac:dyDescent="0.3"/>
  </sheetData>
  <sheetProtection algorithmName="SHA-512" hashValue="iNBhup5+PaFJfomuf2xMuuumwM+vcQwCiRP7xaOR18q81yAbkBXjv9B/AkDHzs5nRmaEyZTxZ60mlPMKB7qmKA==" saltValue="+c/v3pQne3tpKHC4KZWpPA==" spinCount="100000" sheet="1" objects="1" scenarios="1" sort="0" autoFilter="0"/>
  <protectedRanges>
    <protectedRange password="D8F4" sqref="M7:M12 N7:O10" name="Rango2"/>
    <protectedRange password="D8F4" sqref="AC14:AE22" name="Rango1"/>
  </protectedRanges>
  <mergeCells count="9">
    <mergeCell ref="U14:U15"/>
    <mergeCell ref="C33:C34"/>
    <mergeCell ref="I33:I34"/>
    <mergeCell ref="J33:J34"/>
    <mergeCell ref="E3:F3"/>
    <mergeCell ref="E5:F5"/>
    <mergeCell ref="F33:F34"/>
    <mergeCell ref="E33:E34"/>
    <mergeCell ref="D33:D34"/>
  </mergeCells>
  <conditionalFormatting sqref="O8:O10">
    <cfRule type="expression" dxfId="1" priority="1">
      <formula>$AA$8="%"</formula>
    </cfRule>
    <cfRule type="expression" dxfId="0"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5</xdr:col>
                    <xdr:colOff>1828800</xdr:colOff>
                    <xdr:row>6</xdr:row>
                    <xdr:rowOff>228600</xdr:rowOff>
                  </from>
                  <to>
                    <xdr:col>6</xdr:col>
                    <xdr:colOff>1447800</xdr:colOff>
                    <xdr:row>6</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baseColWidth="10" defaultColWidth="0" defaultRowHeight="12.75" zeroHeight="1" x14ac:dyDescent="0.2"/>
  <cols>
    <col min="1" max="1" width="16.28515625" style="98" customWidth="1"/>
    <col min="2" max="2" width="11.42578125" style="98" customWidth="1"/>
    <col min="3" max="3" width="54.5703125" style="98" customWidth="1"/>
    <col min="4" max="4" width="11.42578125" style="98" customWidth="1"/>
    <col min="5" max="5" width="12.42578125" style="98" customWidth="1"/>
    <col min="6" max="6" width="13.28515625" style="98" customWidth="1"/>
    <col min="7" max="7" width="11.42578125" style="98" customWidth="1"/>
    <col min="8" max="9" width="0" style="98" hidden="1" customWidth="1"/>
    <col min="10" max="16384" width="11.42578125" style="98" hidden="1"/>
  </cols>
  <sheetData>
    <row r="1" spans="1:9" x14ac:dyDescent="0.2">
      <c r="C1" s="99"/>
    </row>
    <row r="2" spans="1:9" x14ac:dyDescent="0.2">
      <c r="A2" s="100"/>
    </row>
    <row r="3" spans="1:9" ht="13.5" thickBot="1" x14ac:dyDescent="0.25">
      <c r="I3" s="99"/>
    </row>
    <row r="4" spans="1:9" ht="13.5" thickBot="1" x14ac:dyDescent="0.25">
      <c r="C4" s="101" t="s">
        <v>15</v>
      </c>
      <c r="D4" s="102"/>
      <c r="E4" s="102"/>
      <c r="I4" s="99"/>
    </row>
    <row r="5" spans="1:9" ht="13.5" thickBot="1" x14ac:dyDescent="0.25">
      <c r="C5" s="103"/>
    </row>
    <row r="6" spans="1:9" ht="77.25" customHeight="1" thickBot="1" x14ac:dyDescent="0.25">
      <c r="C6" s="104" t="s">
        <v>95</v>
      </c>
      <c r="D6" s="105"/>
      <c r="E6" s="105"/>
      <c r="G6" s="103"/>
    </row>
    <row r="7" spans="1:9" ht="13.5" thickBot="1" x14ac:dyDescent="0.25">
      <c r="C7" s="106"/>
    </row>
    <row r="8" spans="1:9" ht="26.25" thickBot="1" x14ac:dyDescent="0.25">
      <c r="C8" s="104" t="s">
        <v>96</v>
      </c>
    </row>
    <row r="9" spans="1:9" ht="13.5" thickBot="1" x14ac:dyDescent="0.25">
      <c r="C9" s="107"/>
    </row>
    <row r="10" spans="1:9" ht="77.25" thickBot="1" x14ac:dyDescent="0.25">
      <c r="C10" s="104" t="s">
        <v>97</v>
      </c>
    </row>
    <row r="11" spans="1:9" ht="13.5" thickBot="1" x14ac:dyDescent="0.25">
      <c r="C11" s="108"/>
    </row>
    <row r="12" spans="1:9" ht="39" thickBot="1" x14ac:dyDescent="0.25">
      <c r="C12" s="109" t="s">
        <v>98</v>
      </c>
    </row>
    <row r="13" spans="1:9" ht="13.5" thickBot="1" x14ac:dyDescent="0.25">
      <c r="C13" s="108"/>
    </row>
    <row r="14" spans="1:9" ht="51.75" thickBot="1" x14ac:dyDescent="0.25">
      <c r="C14" s="109" t="s">
        <v>99</v>
      </c>
    </row>
    <row r="15" spans="1:9" ht="13.5" thickBot="1" x14ac:dyDescent="0.25">
      <c r="C15" s="105"/>
    </row>
    <row r="16" spans="1:9" ht="32.25" customHeight="1" thickBot="1" x14ac:dyDescent="0.25">
      <c r="C16" s="110" t="s">
        <v>16</v>
      </c>
      <c r="D16" s="235" t="s">
        <v>23</v>
      </c>
      <c r="E16" s="236"/>
      <c r="F16" s="237"/>
    </row>
    <row r="17" spans="3:6" ht="39.75" customHeight="1" thickBot="1" x14ac:dyDescent="0.25">
      <c r="C17" s="111" t="s">
        <v>7</v>
      </c>
      <c r="D17" s="232" t="s">
        <v>19</v>
      </c>
      <c r="E17" s="233"/>
      <c r="F17" s="234"/>
    </row>
    <row r="18" spans="3:6" ht="30.75" customHeight="1" thickBot="1" x14ac:dyDescent="0.25">
      <c r="C18" s="111" t="s">
        <v>9</v>
      </c>
      <c r="D18" s="232" t="s">
        <v>20</v>
      </c>
      <c r="E18" s="233"/>
      <c r="F18" s="234"/>
    </row>
    <row r="19" spans="3:6" ht="13.5" thickBot="1" x14ac:dyDescent="0.25">
      <c r="C19" s="111" t="s">
        <v>11</v>
      </c>
      <c r="D19" s="232" t="s">
        <v>20</v>
      </c>
      <c r="E19" s="233"/>
      <c r="F19" s="234"/>
    </row>
    <row r="20" spans="3:6" ht="30" customHeight="1" thickBot="1" x14ac:dyDescent="0.25">
      <c r="C20" s="111" t="s">
        <v>12</v>
      </c>
      <c r="D20" s="232" t="s">
        <v>21</v>
      </c>
      <c r="E20" s="233"/>
      <c r="F20" s="234"/>
    </row>
    <row r="21" spans="3:6" ht="13.5" thickBot="1" x14ac:dyDescent="0.25">
      <c r="C21" s="111" t="s">
        <v>14</v>
      </c>
      <c r="D21" s="232" t="s">
        <v>21</v>
      </c>
      <c r="E21" s="233"/>
      <c r="F21" s="234"/>
    </row>
    <row r="22" spans="3:6" x14ac:dyDescent="0.2"/>
    <row r="23" spans="3:6" ht="25.5" x14ac:dyDescent="0.2">
      <c r="C23" s="112" t="s">
        <v>22</v>
      </c>
    </row>
    <row r="24" spans="3:6" x14ac:dyDescent="0.2"/>
    <row r="25" spans="3:6" x14ac:dyDescent="0.2"/>
    <row r="26" spans="3:6" x14ac:dyDescent="0.2"/>
    <row r="27" spans="3:6" x14ac:dyDescent="0.2"/>
  </sheetData>
  <sheetProtection password="D8F4" sheet="1" objects="1" scenarios="1"/>
  <mergeCells count="6">
    <mergeCell ref="D20:F20"/>
    <mergeCell ref="D21:F21"/>
    <mergeCell ref="D16:F16"/>
    <mergeCell ref="D17:F17"/>
    <mergeCell ref="D18:F18"/>
    <mergeCell ref="D19:F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70" zoomScaleNormal="70" workbookViewId="0">
      <pane xSplit="3" ySplit="1" topLeftCell="D2" activePane="bottomRight" state="frozen"/>
      <selection pane="topRight"/>
      <selection pane="bottomLeft"/>
      <selection pane="bottomRight"/>
    </sheetView>
  </sheetViews>
  <sheetFormatPr baseColWidth="10" defaultColWidth="0" defaultRowHeight="16.5" zeroHeight="1" x14ac:dyDescent="0.3"/>
  <cols>
    <col min="1" max="8" width="11.42578125" style="88" customWidth="1"/>
    <col min="9" max="9" width="14.28515625" style="88" customWidth="1"/>
    <col min="10" max="13" width="11.42578125" style="88" customWidth="1"/>
    <col min="14" max="14" width="11.42578125" style="113" customWidth="1"/>
    <col min="15" max="15" width="11.42578125" style="114" customWidth="1"/>
    <col min="16" max="18" width="11.42578125" style="88" customWidth="1"/>
    <col min="19" max="19" width="26.7109375" style="88" customWidth="1"/>
    <col min="20" max="24" width="11.42578125" style="88" customWidth="1"/>
    <col min="25" max="25" width="2.85546875" style="113" customWidth="1"/>
    <col min="26" max="26" width="11.42578125" style="114" hidden="1" customWidth="1"/>
    <col min="27" max="16384" width="11.42578125" style="88" hidden="1"/>
  </cols>
  <sheetData>
    <row r="1" spans="2:19" x14ac:dyDescent="0.3"/>
    <row r="2" spans="2:19" ht="17.25" thickBot="1" x14ac:dyDescent="0.35"/>
    <row r="3" spans="2:19" x14ac:dyDescent="0.3">
      <c r="F3" s="238" t="s">
        <v>17</v>
      </c>
      <c r="G3" s="239"/>
      <c r="H3" s="239"/>
      <c r="I3" s="240"/>
      <c r="P3" s="238" t="s">
        <v>18</v>
      </c>
      <c r="Q3" s="239"/>
      <c r="R3" s="239"/>
      <c r="S3" s="240"/>
    </row>
    <row r="4" spans="2:19" ht="17.25" thickBot="1" x14ac:dyDescent="0.35">
      <c r="F4" s="115" t="s">
        <v>103</v>
      </c>
      <c r="G4" s="116"/>
      <c r="H4" s="116"/>
      <c r="I4" s="117"/>
      <c r="P4" s="115" t="str">
        <f>F4</f>
        <v>Información actualizada al 27/08/2018</v>
      </c>
      <c r="Q4" s="118"/>
      <c r="R4" s="118"/>
      <c r="S4" s="119"/>
    </row>
    <row r="5" spans="2:19" x14ac:dyDescent="0.3"/>
    <row r="6" spans="2:19" x14ac:dyDescent="0.3"/>
    <row r="7" spans="2:19" x14ac:dyDescent="0.3"/>
    <row r="8" spans="2:19" x14ac:dyDescent="0.3"/>
    <row r="9" spans="2:19" x14ac:dyDescent="0.3"/>
    <row r="10" spans="2:19" x14ac:dyDescent="0.3"/>
    <row r="11" spans="2:19" x14ac:dyDescent="0.3"/>
    <row r="12" spans="2:19" x14ac:dyDescent="0.3"/>
    <row r="13" spans="2:19" x14ac:dyDescent="0.3">
      <c r="B13" s="120"/>
    </row>
    <row r="14" spans="2:19" x14ac:dyDescent="0.3"/>
    <row r="15" spans="2:19" x14ac:dyDescent="0.3"/>
    <row r="16" spans="2:19" x14ac:dyDescent="0.3"/>
    <row r="17" spans="13:25" x14ac:dyDescent="0.3"/>
    <row r="18" spans="13:25" x14ac:dyDescent="0.3"/>
    <row r="19" spans="13:25" x14ac:dyDescent="0.3"/>
    <row r="20" spans="13:25" x14ac:dyDescent="0.3"/>
    <row r="21" spans="13:25" x14ac:dyDescent="0.3"/>
    <row r="22" spans="13:25" x14ac:dyDescent="0.3"/>
    <row r="23" spans="13:25" x14ac:dyDescent="0.3"/>
    <row r="24" spans="13:25" x14ac:dyDescent="0.3"/>
    <row r="25" spans="13:25" x14ac:dyDescent="0.3"/>
    <row r="26" spans="13:25" x14ac:dyDescent="0.3"/>
    <row r="27" spans="13:25" x14ac:dyDescent="0.3"/>
    <row r="28" spans="13:25" x14ac:dyDescent="0.3"/>
    <row r="29" spans="13:25" x14ac:dyDescent="0.3"/>
    <row r="30" spans="13:25" x14ac:dyDescent="0.3"/>
    <row r="31" spans="13:25" s="121" customFormat="1" x14ac:dyDescent="0.3">
      <c r="N31" s="122"/>
      <c r="Y31" s="122"/>
    </row>
    <row r="32" spans="13:25" x14ac:dyDescent="0.3">
      <c r="M32" s="123"/>
      <c r="N32" s="114"/>
    </row>
    <row r="33" spans="13:25" x14ac:dyDescent="0.3">
      <c r="M33" s="124"/>
      <c r="N33" s="114"/>
    </row>
    <row r="34" spans="13:25" x14ac:dyDescent="0.3">
      <c r="M34" s="124"/>
      <c r="N34" s="114"/>
    </row>
    <row r="35" spans="13:25" s="114" customFormat="1" x14ac:dyDescent="0.3">
      <c r="M35" s="124"/>
      <c r="Y35" s="113"/>
    </row>
    <row r="36" spans="13:25" x14ac:dyDescent="0.3"/>
    <row r="37" spans="13:25" x14ac:dyDescent="0.3"/>
    <row r="38" spans="13:25" x14ac:dyDescent="0.3"/>
    <row r="39" spans="13:25" x14ac:dyDescent="0.3"/>
    <row r="40" spans="13:25" x14ac:dyDescent="0.3"/>
    <row r="41" spans="13:25" x14ac:dyDescent="0.3"/>
    <row r="42" spans="13:25" x14ac:dyDescent="0.3"/>
    <row r="43" spans="13:25" x14ac:dyDescent="0.3"/>
    <row r="44" spans="13:25" x14ac:dyDescent="0.3"/>
    <row r="45" spans="13:25" x14ac:dyDescent="0.3"/>
    <row r="46" spans="13:25" x14ac:dyDescent="0.3"/>
    <row r="47" spans="13:25" x14ac:dyDescent="0.3"/>
    <row r="48" spans="13:25" x14ac:dyDescent="0.3"/>
    <row r="49" spans="14:25" x14ac:dyDescent="0.3"/>
    <row r="50" spans="14:25" x14ac:dyDescent="0.3"/>
    <row r="51" spans="14:25" x14ac:dyDescent="0.3"/>
    <row r="52" spans="14:25" x14ac:dyDescent="0.3"/>
    <row r="53" spans="14:25" x14ac:dyDescent="0.3"/>
    <row r="54" spans="14:25" x14ac:dyDescent="0.3"/>
    <row r="55" spans="14:25" x14ac:dyDescent="0.3"/>
    <row r="56" spans="14:25" x14ac:dyDescent="0.3"/>
    <row r="57" spans="14:25" x14ac:dyDescent="0.3"/>
    <row r="58" spans="14:25" s="139" customFormat="1" x14ac:dyDescent="0.3">
      <c r="N58" s="138"/>
      <c r="Y58" s="138"/>
    </row>
    <row r="59" spans="14:25" s="114" customFormat="1" hidden="1" x14ac:dyDescent="0.3">
      <c r="N59" s="113"/>
      <c r="Y59" s="113"/>
    </row>
    <row r="60" spans="14:25" hidden="1" x14ac:dyDescent="0.3"/>
  </sheetData>
  <sheetProtection password="D8F4" sheet="1" objects="1" scenarios="1"/>
  <mergeCells count="2">
    <mergeCell ref="F3:I3"/>
    <mergeCell ref="P3:S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33"/>
  <sheetViews>
    <sheetView zoomScale="55" zoomScaleNormal="55" workbookViewId="0">
      <selection activeCell="C24" sqref="C24"/>
    </sheetView>
  </sheetViews>
  <sheetFormatPr baseColWidth="10" defaultColWidth="11.42578125" defaultRowHeight="15" x14ac:dyDescent="0.25"/>
  <cols>
    <col min="2" max="2" width="21.140625" customWidth="1"/>
    <col min="3" max="3" width="28.5703125" bestFit="1" customWidth="1"/>
    <col min="4" max="4" width="16.85546875" customWidth="1"/>
    <col min="5" max="5" width="15.7109375" customWidth="1"/>
    <col min="6" max="6" width="18.5703125" customWidth="1"/>
    <col min="7" max="7" width="19.140625" customWidth="1"/>
  </cols>
  <sheetData>
    <row r="5" spans="2:8" ht="15.75" thickBot="1" x14ac:dyDescent="0.3"/>
    <row r="6" spans="2:8" ht="45" x14ac:dyDescent="0.25">
      <c r="B6" s="3" t="s">
        <v>2</v>
      </c>
      <c r="C6" s="4" t="s">
        <v>3</v>
      </c>
      <c r="D6" s="4" t="s">
        <v>4</v>
      </c>
      <c r="E6" s="5" t="s">
        <v>24</v>
      </c>
      <c r="F6" s="4" t="s">
        <v>5</v>
      </c>
      <c r="G6" s="12" t="s">
        <v>6</v>
      </c>
    </row>
    <row r="7" spans="2:8" ht="60" x14ac:dyDescent="0.25">
      <c r="B7" s="2" t="s">
        <v>11</v>
      </c>
      <c r="C7" s="2" t="s">
        <v>10</v>
      </c>
      <c r="D7" s="11">
        <v>2020279.24</v>
      </c>
      <c r="E7" s="7">
        <v>5.4519417605449316E-2</v>
      </c>
      <c r="F7" s="8">
        <v>1.0077141199999999</v>
      </c>
      <c r="G7" s="6">
        <v>14.39</v>
      </c>
    </row>
    <row r="8" spans="2:8" ht="45" x14ac:dyDescent="0.25">
      <c r="B8" s="2" t="s">
        <v>9</v>
      </c>
      <c r="C8" s="2" t="s">
        <v>10</v>
      </c>
      <c r="D8" s="11">
        <v>1691724.63</v>
      </c>
      <c r="E8" s="7">
        <v>3.7940401943308499E-2</v>
      </c>
      <c r="F8" s="8">
        <v>1.01384349</v>
      </c>
      <c r="G8" s="6">
        <v>53.28</v>
      </c>
    </row>
    <row r="9" spans="2:8" ht="45" x14ac:dyDescent="0.25">
      <c r="B9" s="2" t="s">
        <v>7</v>
      </c>
      <c r="C9" s="2" t="s">
        <v>8</v>
      </c>
      <c r="D9" s="10">
        <v>3554866.19</v>
      </c>
      <c r="E9" s="7">
        <v>2.1523145443608005E-2</v>
      </c>
      <c r="F9" s="8">
        <v>1.0093880789</v>
      </c>
      <c r="G9" s="6">
        <v>121.72</v>
      </c>
    </row>
    <row r="10" spans="2:8" ht="45" x14ac:dyDescent="0.25">
      <c r="B10" s="2" t="s">
        <v>12</v>
      </c>
      <c r="C10" s="2" t="s">
        <v>13</v>
      </c>
      <c r="D10" s="11">
        <v>35838978.18</v>
      </c>
      <c r="E10" s="7">
        <v>3.4099682072492365E-2</v>
      </c>
      <c r="F10" s="8">
        <v>1.0585942359</v>
      </c>
      <c r="G10" s="6">
        <v>1207.6400000000001</v>
      </c>
    </row>
    <row r="11" spans="2:8" ht="45" x14ac:dyDescent="0.25">
      <c r="B11" s="2" t="s">
        <v>14</v>
      </c>
      <c r="C11" s="2" t="s">
        <v>13</v>
      </c>
      <c r="D11" s="11">
        <v>5594795.5899999999</v>
      </c>
      <c r="E11" s="7">
        <v>5.3276417177319235E-2</v>
      </c>
      <c r="F11" s="8">
        <v>1.0097027521999999</v>
      </c>
      <c r="G11" s="6">
        <v>38.14</v>
      </c>
    </row>
    <row r="15" spans="2:8" ht="75" x14ac:dyDescent="0.25">
      <c r="B15" s="15" t="s">
        <v>2</v>
      </c>
      <c r="C15" s="15" t="s">
        <v>11</v>
      </c>
      <c r="D15" s="15" t="s">
        <v>9</v>
      </c>
      <c r="E15" s="15" t="s">
        <v>7</v>
      </c>
      <c r="F15" s="15" t="s">
        <v>12</v>
      </c>
      <c r="G15" s="15" t="s">
        <v>14</v>
      </c>
      <c r="H15" s="14"/>
    </row>
    <row r="16" spans="2:8" x14ac:dyDescent="0.25">
      <c r="B16" s="16" t="s">
        <v>4</v>
      </c>
      <c r="C16" s="11">
        <v>2020279.24</v>
      </c>
      <c r="D16" s="11">
        <v>1691724.63</v>
      </c>
      <c r="E16" s="11">
        <v>3554866.19</v>
      </c>
      <c r="F16" s="11">
        <v>35838978.18</v>
      </c>
      <c r="G16" s="11">
        <v>5594795.5899999999</v>
      </c>
    </row>
    <row r="17" spans="2:14" ht="30" x14ac:dyDescent="0.25">
      <c r="B17" s="16" t="s">
        <v>24</v>
      </c>
      <c r="C17" s="7">
        <v>5.4519417605449316E-2</v>
      </c>
      <c r="D17" s="7">
        <v>3.7940401943308499E-2</v>
      </c>
      <c r="E17" s="7">
        <v>2.1523145443608005E-2</v>
      </c>
      <c r="F17" s="7">
        <v>3.4099682072492365E-2</v>
      </c>
      <c r="G17" s="7">
        <v>5.3276417177319235E-2</v>
      </c>
      <c r="M17" s="1" t="s">
        <v>35</v>
      </c>
      <c r="N17" s="1" t="s">
        <v>36</v>
      </c>
    </row>
    <row r="18" spans="2:14" x14ac:dyDescent="0.25">
      <c r="B18" s="16" t="s">
        <v>5</v>
      </c>
      <c r="C18" s="8">
        <v>1.0077141199999999</v>
      </c>
      <c r="D18" s="8">
        <v>1.01384349</v>
      </c>
      <c r="E18" s="8">
        <v>1.0093880789</v>
      </c>
      <c r="F18" s="8">
        <v>1.0585942359</v>
      </c>
      <c r="G18" s="8">
        <v>1.0097027521999999</v>
      </c>
      <c r="L18">
        <v>1</v>
      </c>
    </row>
    <row r="19" spans="2:14" ht="30" x14ac:dyDescent="0.25">
      <c r="B19" s="16" t="s">
        <v>6</v>
      </c>
      <c r="C19" s="6">
        <v>14.39</v>
      </c>
      <c r="D19" s="6">
        <v>53.28</v>
      </c>
      <c r="E19" s="6">
        <v>121.72</v>
      </c>
      <c r="F19" s="6">
        <v>1207.6400000000001</v>
      </c>
      <c r="G19" s="6">
        <v>38.14</v>
      </c>
      <c r="L19">
        <v>2</v>
      </c>
    </row>
    <row r="20" spans="2:14" x14ac:dyDescent="0.25">
      <c r="L20">
        <v>3</v>
      </c>
    </row>
    <row r="21" spans="2:14" x14ac:dyDescent="0.25">
      <c r="L21">
        <v>4</v>
      </c>
    </row>
    <row r="22" spans="2:14" x14ac:dyDescent="0.25">
      <c r="B22">
        <v>1</v>
      </c>
      <c r="L22">
        <v>5</v>
      </c>
    </row>
    <row r="24" spans="2:14" x14ac:dyDescent="0.25">
      <c r="B24" s="13" t="str">
        <f>INDEX(B16:B19,B22)</f>
        <v xml:space="preserve">Patrimonio </v>
      </c>
      <c r="C24" s="13">
        <f>INDEX(C16:C19,$B$22)</f>
        <v>2020279.24</v>
      </c>
      <c r="D24" s="13">
        <f t="shared" ref="D24:G24" si="0">INDEX(D16:D19,$B$22)</f>
        <v>1691724.63</v>
      </c>
      <c r="E24" s="13">
        <f t="shared" si="0"/>
        <v>3554866.19</v>
      </c>
      <c r="F24" s="13">
        <f t="shared" si="0"/>
        <v>35838978.18</v>
      </c>
      <c r="G24" s="13">
        <f t="shared" si="0"/>
        <v>5594795.5899999999</v>
      </c>
    </row>
    <row r="25" spans="2:14" x14ac:dyDescent="0.25">
      <c r="B25" s="13"/>
    </row>
    <row r="26" spans="2:14" x14ac:dyDescent="0.25">
      <c r="B26" s="13"/>
    </row>
    <row r="27" spans="2:14" x14ac:dyDescent="0.25">
      <c r="B27" s="13"/>
      <c r="C27" s="1" t="s">
        <v>30</v>
      </c>
    </row>
    <row r="28" spans="2:14" x14ac:dyDescent="0.25">
      <c r="B28" s="13"/>
    </row>
    <row r="29" spans="2:14" x14ac:dyDescent="0.25">
      <c r="B29" s="13"/>
    </row>
    <row r="33" spans="4:7" x14ac:dyDescent="0.25">
      <c r="D33" s="1"/>
      <c r="E33" s="1"/>
      <c r="F33" s="1"/>
      <c r="G33" s="1"/>
    </row>
  </sheetData>
  <sheetProtection selectLockedCells="1" selectUnlockedCells="1"/>
  <sortState ref="B24:G24">
    <sortCondition descending="1" ref="B24"/>
  </sortState>
  <dataValidations count="1">
    <dataValidation type="list" allowBlank="1" showInputMessage="1" showErrorMessage="1" sqref="C32">
      <formula1>$B$16:$B$19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H12"/>
  <sheetViews>
    <sheetView workbookViewId="0">
      <selection activeCell="N6" sqref="N6"/>
    </sheetView>
  </sheetViews>
  <sheetFormatPr baseColWidth="10" defaultColWidth="11.42578125" defaultRowHeight="15" x14ac:dyDescent="0.25"/>
  <sheetData>
    <row r="5" spans="8:8" x14ac:dyDescent="0.25">
      <c r="H5" s="1" t="s">
        <v>49</v>
      </c>
    </row>
    <row r="6" spans="8:8" x14ac:dyDescent="0.25">
      <c r="H6" s="1" t="s">
        <v>50</v>
      </c>
    </row>
    <row r="7" spans="8:8" x14ac:dyDescent="0.25">
      <c r="H7" s="1" t="s">
        <v>51</v>
      </c>
    </row>
    <row r="8" spans="8:8" x14ac:dyDescent="0.25">
      <c r="H8" s="1" t="s">
        <v>52</v>
      </c>
    </row>
    <row r="9" spans="8:8" x14ac:dyDescent="0.25">
      <c r="H9" s="1"/>
    </row>
    <row r="10" spans="8:8" x14ac:dyDescent="0.25">
      <c r="H10" s="1" t="s">
        <v>53</v>
      </c>
    </row>
    <row r="11" spans="8:8" x14ac:dyDescent="0.25">
      <c r="H11" s="1" t="s">
        <v>54</v>
      </c>
    </row>
    <row r="12" spans="8:8" x14ac:dyDescent="0.25">
      <c r="H12" s="1" t="s">
        <v>55</v>
      </c>
    </row>
  </sheetData>
  <protectedRanges>
    <protectedRange sqref="A1:G32" name="Rango1"/>
  </protectedRange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K12"/>
  <sheetViews>
    <sheetView zoomScaleNormal="100" workbookViewId="0">
      <selection activeCell="I4" sqref="I4"/>
    </sheetView>
  </sheetViews>
  <sheetFormatPr baseColWidth="10" defaultColWidth="11.42578125" defaultRowHeight="15" x14ac:dyDescent="0.25"/>
  <sheetData>
    <row r="1" spans="9:11" x14ac:dyDescent="0.25">
      <c r="I1" s="9"/>
      <c r="J1" s="9"/>
      <c r="K1" s="9"/>
    </row>
    <row r="2" spans="9:11" x14ac:dyDescent="0.25">
      <c r="I2" s="9"/>
      <c r="J2" s="9"/>
      <c r="K2" s="9"/>
    </row>
    <row r="5" spans="9:11" x14ac:dyDescent="0.25">
      <c r="K5" t="s">
        <v>49</v>
      </c>
    </row>
    <row r="6" spans="9:11" x14ac:dyDescent="0.25">
      <c r="K6" t="s">
        <v>50</v>
      </c>
    </row>
    <row r="7" spans="9:11" x14ac:dyDescent="0.25">
      <c r="K7" t="s">
        <v>51</v>
      </c>
    </row>
    <row r="8" spans="9:11" x14ac:dyDescent="0.25">
      <c r="K8" t="s">
        <v>52</v>
      </c>
    </row>
    <row r="10" spans="9:11" x14ac:dyDescent="0.25">
      <c r="K10" t="s">
        <v>53</v>
      </c>
    </row>
    <row r="11" spans="9:11" x14ac:dyDescent="0.25">
      <c r="K11" t="s">
        <v>54</v>
      </c>
    </row>
    <row r="12" spans="9:11" x14ac:dyDescent="0.25">
      <c r="K12"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vt:lpstr>
      <vt:lpstr>Fdos Corto Plazo</vt:lpstr>
      <vt:lpstr>Fdos Mediano Plazo2.1</vt:lpstr>
      <vt:lpstr>Fdos Mediano Plazo </vt:lpstr>
      <vt:lpstr>Definiciones</vt:lpstr>
      <vt:lpstr>Gráficos</vt:lpstr>
      <vt:lpstr>Hoja2</vt:lpstr>
      <vt:lpstr>Hoja6</vt:lpstr>
      <vt:lpstr>Hoja3</vt:lpstr>
      <vt:lpstr>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Jeniffer Rodríguez</dc:creator>
  <cp:lastModifiedBy>Gerardo Alexander Ramos Varela</cp:lastModifiedBy>
  <dcterms:created xsi:type="dcterms:W3CDTF">2018-06-19T22:10:55Z</dcterms:created>
  <dcterms:modified xsi:type="dcterms:W3CDTF">2018-09-04T23:30:38Z</dcterms:modified>
</cp:coreProperties>
</file>