
<file path=[Content_Types].xml><?xml version="1.0" encoding="utf-8"?>
<Types xmlns="http://schemas.openxmlformats.org/package/2006/content-types">
  <Default Extension="bin" ContentType="application/vnd.openxmlformats-officedocument.spreadsheetml.printerSettings"/>
  <Override PartName="/xl/charts/chart6.xml" ContentType="application/vnd.openxmlformats-officedocument.drawingml.chart+xml"/>
  <Override PartName="/xl/charts/chart7.xml" ContentType="application/vnd.openxmlformats-officedocument.drawingml.char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xl/ctrlProps/ctrlProp3.xml" ContentType="application/vnd.ms-excel.controlproperties+xml"/>
  <Override PartName="/xl/charts/chart8.xml" ContentType="application/vnd.openxmlformats-officedocument.drawingml.chart+xml"/>
  <Override PartName="/xl/charts/chart9.xml" ContentType="application/vnd.openxmlformats-officedocument.drawingml.chart+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20490" windowHeight="8340"/>
  </bookViews>
  <sheets>
    <sheet name="Índice" sheetId="6" r:id="rId1"/>
    <sheet name="Fdos Corto Plazo" sheetId="1" r:id="rId2"/>
    <sheet name="Fdos Mediano Plazo2.1" sheetId="9" state="hidden" r:id="rId3"/>
    <sheet name="Fdos Mediano Plazo " sheetId="12" r:id="rId4"/>
    <sheet name="Definiciones" sheetId="2" r:id="rId5"/>
    <sheet name="Gráficos" sheetId="3" r:id="rId6"/>
    <sheet name="Hoja2" sheetId="5" state="hidden" r:id="rId7"/>
    <sheet name="Hoja6" sheetId="11" state="hidden" r:id="rId8"/>
    <sheet name="Hoja3" sheetId="10" state="hidden" r:id="rId9"/>
  </sheets>
  <definedNames>
    <definedName name="_xlnm._FilterDatabase" localSheetId="1" hidden="1">'Fdos Corto Plazo'!$C$31:$I$31</definedName>
    <definedName name="_xlnm._FilterDatabase" localSheetId="3" hidden="1">'Fdos Mediano Plazo '!$C$33:$I$33</definedName>
    <definedName name="MiGrafico" localSheetId="3">IF('Fdos Mediano Plazo '!$AC$14=2,Hoja3!$A$21:$H$42,Hoja3!$A$1:$G$18)</definedName>
    <definedName name="MiGrafico">IF('Fdos Corto Plazo'!$AC$14=2,Hoja3!$A$21:$H$42,Hoja3!$A$1:$G$18)</definedName>
    <definedName name="MiGrafico2">IF('Fdos Mediano Plazo2.1'!$T$12=2,Hoja6!$A$17:$F$30,Hoja6!$A$1:$F$14)</definedName>
    <definedName name="vc">Índice!$E$10</definedName>
  </definedNames>
  <calcPr calcId="125725"/>
</workbook>
</file>

<file path=xl/calcChain.xml><?xml version="1.0" encoding="utf-8"?>
<calcChain xmlns="http://schemas.openxmlformats.org/spreadsheetml/2006/main">
  <c r="T15" i="12"/>
  <c r="R18"/>
  <c r="P18"/>
  <c r="Q15"/>
  <c r="Q14" l="1"/>
  <c r="F33" i="1" l="1"/>
  <c r="E33"/>
  <c r="F29"/>
  <c r="F4"/>
  <c r="R19"/>
  <c r="Q16"/>
  <c r="Q15" l="1"/>
  <c r="Q14" l="1"/>
  <c r="E35" l="1"/>
  <c r="H35" l="1"/>
  <c r="H34"/>
  <c r="H33"/>
  <c r="P4" i="3" l="1"/>
  <c r="F4" i="12" l="1"/>
  <c r="F31"/>
  <c r="E34" i="1"/>
  <c r="F34"/>
  <c r="F35"/>
  <c r="R20"/>
  <c r="R21"/>
  <c r="Q20"/>
  <c r="Q21"/>
  <c r="Q19"/>
  <c r="H36" i="12" l="1"/>
  <c r="H35"/>
  <c r="F36"/>
  <c r="F35"/>
  <c r="E36"/>
  <c r="E35"/>
  <c r="R19"/>
  <c r="Q19"/>
  <c r="Q18"/>
  <c r="P19"/>
  <c r="AE19" l="1"/>
  <c r="AE18"/>
  <c r="AI20" l="1"/>
  <c r="AH20"/>
  <c r="AG20"/>
  <c r="AF20"/>
  <c r="AI19"/>
  <c r="AH19"/>
  <c r="AG19"/>
  <c r="AF19"/>
  <c r="AI18"/>
  <c r="AH18"/>
  <c r="AG18"/>
  <c r="AF18"/>
  <c r="AI17"/>
  <c r="AH17"/>
  <c r="AG17"/>
  <c r="AF17"/>
  <c r="AD14"/>
  <c r="AA10"/>
  <c r="AA9"/>
  <c r="AA8"/>
  <c r="O7"/>
  <c r="AC19" l="1"/>
  <c r="AC18"/>
  <c r="O9" l="1"/>
  <c r="N8"/>
  <c r="AD23"/>
  <c r="N9"/>
  <c r="O8"/>
  <c r="AE18" i="1" l="1"/>
  <c r="AD14" l="1"/>
  <c r="U16" i="9"/>
  <c r="AA9" i="1" l="1"/>
  <c r="AA10"/>
  <c r="AA8"/>
  <c r="AE19"/>
  <c r="AE20"/>
  <c r="O7"/>
  <c r="L5" i="9"/>
  <c r="AF17" i="1"/>
  <c r="AA17" i="9"/>
  <c r="AA16"/>
  <c r="Z17"/>
  <c r="Z16"/>
  <c r="Y17"/>
  <c r="Y16"/>
  <c r="X17"/>
  <c r="X16"/>
  <c r="W17"/>
  <c r="W16"/>
  <c r="V17"/>
  <c r="V16"/>
  <c r="AG21" i="1"/>
  <c r="AG20"/>
  <c r="AG19"/>
  <c r="AG18"/>
  <c r="AG17"/>
  <c r="AF21"/>
  <c r="AF20"/>
  <c r="AF19"/>
  <c r="AF18"/>
  <c r="U17" i="9"/>
  <c r="AC18" i="1" l="1"/>
  <c r="S17" i="9"/>
  <c r="S16"/>
  <c r="AC20" i="1"/>
  <c r="AC19"/>
  <c r="AH17"/>
  <c r="AI17"/>
  <c r="AH18"/>
  <c r="AI18"/>
  <c r="AH19"/>
  <c r="AI19"/>
  <c r="AH20"/>
  <c r="AI20"/>
  <c r="AH21"/>
  <c r="AI21"/>
  <c r="O10" l="1"/>
  <c r="N9"/>
  <c r="O8"/>
  <c r="K6" i="9"/>
  <c r="K7"/>
  <c r="N8" i="1"/>
  <c r="N10"/>
  <c r="L7" i="9"/>
  <c r="L6"/>
  <c r="AD23" i="1" l="1"/>
  <c r="O9"/>
  <c r="C24" i="5" l="1"/>
  <c r="D24"/>
  <c r="E24"/>
  <c r="F24"/>
  <c r="G24"/>
  <c r="B24"/>
</calcChain>
</file>

<file path=xl/sharedStrings.xml><?xml version="1.0" encoding="utf-8"?>
<sst xmlns="http://schemas.openxmlformats.org/spreadsheetml/2006/main" count="217" uniqueCount="105">
  <si>
    <t>Publicación Diaria Fondos de Inversión</t>
  </si>
  <si>
    <t>Expresado en dólares de los Estados Unidos</t>
  </si>
  <si>
    <t>Fondo de Inversión</t>
  </si>
  <si>
    <t>Gestora de Fondo de Inversión</t>
  </si>
  <si>
    <t xml:space="preserve">Patrimonio </t>
  </si>
  <si>
    <t>Valor Cuota</t>
  </si>
  <si>
    <t>Comisión por Administración</t>
  </si>
  <si>
    <t>Fondo de Inversión Abierto Renta Liquidez Banagrícola</t>
  </si>
  <si>
    <t>Gestora de Fondos de Inversión Banagrícola S.A.</t>
  </si>
  <si>
    <t>Fondo  de Inversión Abierto Atlántida de Liquidez a Corto Plazo</t>
  </si>
  <si>
    <t>Atlántida Capital, S.A. Gestora de Fondos de Inversión</t>
  </si>
  <si>
    <t>Fondo de Inversión Abierto Atlántida de Crecimiento a Mediano Plazo</t>
  </si>
  <si>
    <t>Fondo de Inversión Abierto Rentable de Corto Plazo</t>
  </si>
  <si>
    <t>SGB Fondos de Inversión S.A. Gestora de Fondos de Inversión</t>
  </si>
  <si>
    <t>Fondo de Inversión Abierto Plazo 180</t>
  </si>
  <si>
    <t>DEFINICIONES</t>
  </si>
  <si>
    <t>Fondo</t>
  </si>
  <si>
    <t xml:space="preserve">RENDIMIENTO FONDOS DE INVERSIÓN ABIERTOS </t>
  </si>
  <si>
    <t>COMISIÓN POR ADMINISTRACIÓN DE FONDOS DE INVERSIÓN</t>
  </si>
  <si>
    <t>1.5%, la comisión se aprovisionará diariamente y se pagará mensualmente.</t>
  </si>
  <si>
    <t>2%, la comisión se aprovisionará diariamente y se pagará mensualmente.</t>
  </si>
  <si>
    <t>2%,la comisión se aprovisionará diariamente y se pagará mensualmente.</t>
  </si>
  <si>
    <t>*Esta información se detalla en el reglamento interno de cada Fondo de Inversión.</t>
  </si>
  <si>
    <t>*Porcentaje máximo cobrado por Administración</t>
  </si>
  <si>
    <t>Rendimiento Diario Anualizado</t>
  </si>
  <si>
    <t xml:space="preserve">INFORMACIÓN DIARIA FONDOS DE INVERSIÓN </t>
  </si>
  <si>
    <t>ÍNDICE</t>
  </si>
  <si>
    <t>Definiciones</t>
  </si>
  <si>
    <t>Intendencia de Valores y Conductas</t>
  </si>
  <si>
    <t>Comportamiento del Redimiento y Comisión de Fondos de Inversión</t>
  </si>
  <si>
    <t>x</t>
  </si>
  <si>
    <t>Jerarquia</t>
  </si>
  <si>
    <t>Fondos</t>
  </si>
  <si>
    <t>Datos</t>
  </si>
  <si>
    <t>Fondo de Inversion</t>
  </si>
  <si>
    <t>vc dia anterior</t>
  </si>
  <si>
    <t>vc dia</t>
  </si>
  <si>
    <t>SUPERINTENDENCIA DEL SISTEMA FINANCIERO</t>
  </si>
  <si>
    <t>Valor Cuota Del Día</t>
  </si>
  <si>
    <t>Rdto Bruto</t>
  </si>
  <si>
    <t>Rdto Mdo</t>
  </si>
  <si>
    <t>F</t>
  </si>
  <si>
    <t>Fondo Inversión</t>
  </si>
  <si>
    <t>Dato</t>
  </si>
  <si>
    <t>A</t>
  </si>
  <si>
    <t>B</t>
  </si>
  <si>
    <t>C</t>
  </si>
  <si>
    <t>D</t>
  </si>
  <si>
    <t>E</t>
  </si>
  <si>
    <t>1 patrimonio dolares</t>
  </si>
  <si>
    <t>2 rendimiento diaria porcentaje TRES GRAFICAS</t>
  </si>
  <si>
    <t>3 valor cuota dolares</t>
  </si>
  <si>
    <t>4 comision porcentaje</t>
  </si>
  <si>
    <t>1,3 dolares</t>
  </si>
  <si>
    <t>2 tres graficas porcentaje</t>
  </si>
  <si>
    <t>4 porcentaje</t>
  </si>
  <si>
    <t>Rendimiento Diario Anualizado (%)</t>
  </si>
  <si>
    <t>Fondo Abierto Banagrícola</t>
  </si>
  <si>
    <t>Fondo Abierto Atlántida Corto Plazo</t>
  </si>
  <si>
    <t>Comisión por Administración (%)</t>
  </si>
  <si>
    <t xml:space="preserve">Patrimonio(USD$$) </t>
  </si>
  <si>
    <t>Valor Cuota($)</t>
  </si>
  <si>
    <t>Comisión por Administración(%)</t>
  </si>
  <si>
    <t>0.26%</t>
  </si>
  <si>
    <t>0.25%</t>
  </si>
  <si>
    <t>Fondo Atlántida de Crecimiento a Mediano Plazo</t>
  </si>
  <si>
    <t>Fondo Atlántida de Liquidez a Corto Plazo</t>
  </si>
  <si>
    <t>Fondo Renta Liquidez Banagrícola</t>
  </si>
  <si>
    <t>Fondo Rentable de Corto Plazo</t>
  </si>
  <si>
    <t>Fondo  Plazo 180</t>
  </si>
  <si>
    <t>Fondo  Abierto Plazo 180</t>
  </si>
  <si>
    <t>Fondos de Inversión de Corto Plazo</t>
  </si>
  <si>
    <t>Fondos de Inversión de Mediano Plazo</t>
  </si>
  <si>
    <t>Valor Cuota Día Anterior (08/07/2018)</t>
  </si>
  <si>
    <t>Información al 09/07/2018</t>
  </si>
  <si>
    <t>Fondo  Atlántida Mediano Plazo</t>
  </si>
  <si>
    <t>Patrimonio (US$)</t>
  </si>
  <si>
    <t>Rendimiento Diario</t>
  </si>
  <si>
    <t>Comisión</t>
  </si>
  <si>
    <t>Fondo SGB de Inversión Abierto Plazo 180</t>
  </si>
  <si>
    <t>Fondo Plazo 180 SGB</t>
  </si>
  <si>
    <t>Fondo Rentable de Corto Plazo SGB</t>
  </si>
  <si>
    <t>Fondo Abierto Rentable de Corto Plazo SGB</t>
  </si>
  <si>
    <t>Rendimiento Ponderado de Fondos</t>
  </si>
  <si>
    <t>Fondo de Inversión Abierto Plazo 180 SGB</t>
  </si>
  <si>
    <t>Rendimiento Bruto</t>
  </si>
  <si>
    <t>Valor Cuota Día Anterior</t>
  </si>
  <si>
    <t>Valor Cuota al día</t>
  </si>
  <si>
    <t>Comisión por</t>
  </si>
  <si>
    <t>Administración (%)</t>
  </si>
  <si>
    <t>Acumulado mensual de</t>
  </si>
  <si>
    <t>Comisión x Admón.</t>
  </si>
  <si>
    <t>Valor Cuota día Anterior</t>
  </si>
  <si>
    <t>Acumulado mensual de Comisión x Admón.</t>
  </si>
  <si>
    <t>Departamento de Supervisión de Fondos de Inversión</t>
  </si>
  <si>
    <r>
      <rPr>
        <b/>
        <u/>
        <sz val="10"/>
        <color theme="1"/>
        <rFont val="Arial Narrow"/>
        <family val="2"/>
      </rPr>
      <t>Cuota de Participación:</t>
    </r>
    <r>
      <rPr>
        <sz val="10"/>
        <color theme="1"/>
        <rFont val="Arial Narrow"/>
        <family val="2"/>
      </rPr>
      <t xml:space="preserve"> Es la representación de los aportes del partícipe dentro de un Fondo de Inversión, cada Fondo se expresará en cuotas de participación, con el objeto de determinar la parte que le corresponde a cada uno de los inversionistas dentro del patrimonio de éste.</t>
    </r>
  </si>
  <si>
    <r>
      <rPr>
        <b/>
        <u/>
        <sz val="10"/>
        <color theme="1"/>
        <rFont val="Arial Narrow"/>
        <family val="2"/>
      </rPr>
      <t xml:space="preserve">Valor Cuota: </t>
    </r>
    <r>
      <rPr>
        <sz val="10"/>
        <color theme="1"/>
        <rFont val="Arial Narrow"/>
        <family val="2"/>
      </rPr>
      <t>Es el valor en dólares de una cuota de participación en un Fondo de Inversión, el cual es calculado diariamente.</t>
    </r>
  </si>
  <si>
    <r>
      <rPr>
        <b/>
        <u/>
        <sz val="10"/>
        <color theme="1"/>
        <rFont val="Arial Narrow"/>
        <family val="2"/>
      </rPr>
      <t>Comisión por Administración:</t>
    </r>
    <r>
      <rPr>
        <sz val="10"/>
        <color theme="1"/>
        <rFont val="Arial Narrow"/>
        <family val="2"/>
      </rPr>
      <t xml:space="preserve">   Comisión con cargo al Fondo de Inversión, que cobra la Gestora por el servicio de administración, la cual es un porcentaje del patrimonio diario del Fondo de Inversión. La comisión es expresada en terminos porcentuales anuales, sin embargo se provisiona de forma diaria y es pagada mensualmente por el Fondo de Inversión a la Gestora.</t>
    </r>
  </si>
  <si>
    <r>
      <t>Fondo de Inversión de Corto Plazo:</t>
    </r>
    <r>
      <rPr>
        <sz val="10"/>
        <color theme="1"/>
        <rFont val="Arial Narrow"/>
        <family val="2"/>
      </rPr>
      <t xml:space="preserve">  La duración del portafolio de inversión es  menor o igual a dos años. Se invierte en instrumentos de deuda de corto plazo.</t>
    </r>
  </si>
  <si>
    <r>
      <t>Fondo de Inversión de Mediano Plazo</t>
    </r>
    <r>
      <rPr>
        <sz val="10"/>
        <color theme="1"/>
        <rFont val="Arial Narrow"/>
        <family val="2"/>
      </rPr>
      <t>:La duración del portafolio de inversión oscila entre 3.5 y 5 años. Se invierte en instrumentos de deuda de corto plazo e instrumentos de deuda de mediano y largo plazo con una duración mínima superior a los 365 días.</t>
    </r>
  </si>
  <si>
    <t>Cuadro Informativo al</t>
  </si>
  <si>
    <t>Información al</t>
  </si>
  <si>
    <t>(expresado en dólares de los Estados Unidos)</t>
  </si>
  <si>
    <t>Información actualizada al 06/09/2018</t>
  </si>
  <si>
    <t>Valor Cuota al día 09/09/2018 (US$)</t>
  </si>
</sst>
</file>

<file path=xl/styles.xml><?xml version="1.0" encoding="utf-8"?>
<styleSheet xmlns="http://schemas.openxmlformats.org/spreadsheetml/2006/main">
  <numFmts count="16">
    <numFmt numFmtId="8" formatCode="&quot;$&quot;#,##0.00_);[Red]\(&quot;$&quot;#,##0.00\)"/>
    <numFmt numFmtId="44" formatCode="_(&quot;$&quot;* #,##0.00_);_(&quot;$&quot;* \(#,##0.00\);_(&quot;$&quot;* &quot;-&quot;??_);_(@_)"/>
    <numFmt numFmtId="43" formatCode="_(* #,##0.00_);_(* \(#,##0.00\);_(* &quot;-&quot;??_);_(@_)"/>
    <numFmt numFmtId="164" formatCode="0.0000%"/>
    <numFmt numFmtId="165" formatCode="_(* #,##0.00000000000_);_(* \(#,##0.00000000000\);_(* &quot;-&quot;??_);_(@_)"/>
    <numFmt numFmtId="166" formatCode="_(* #,##0.0000000000_);_(* \(#,##0.0000000000\);_(* &quot;-&quot;??_);_(@_)"/>
    <numFmt numFmtId="167" formatCode="#,##0.0000"/>
    <numFmt numFmtId="168" formatCode="&quot;$&quot;#,##0.00"/>
    <numFmt numFmtId="169" formatCode="0.00000"/>
    <numFmt numFmtId="170" formatCode="0.000%"/>
    <numFmt numFmtId="171" formatCode="0.0000"/>
    <numFmt numFmtId="172" formatCode="_(* #,##0.0000_);_(* \(#,##0.0000\);_(* &quot;-&quot;??_);_(@_)"/>
    <numFmt numFmtId="173" formatCode="0.0000000"/>
    <numFmt numFmtId="174" formatCode="0.000000000"/>
    <numFmt numFmtId="175" formatCode="0.00000000"/>
    <numFmt numFmtId="176" formatCode="0.00000%"/>
  </numFmts>
  <fonts count="29">
    <font>
      <sz val="11"/>
      <color theme="1"/>
      <name val="Calibri"/>
      <family val="2"/>
      <scheme val="minor"/>
    </font>
    <font>
      <sz val="10"/>
      <color theme="1"/>
      <name val="Arial Narrow"/>
      <family val="2"/>
    </font>
    <font>
      <sz val="10"/>
      <color theme="1"/>
      <name val="Arial Narrow"/>
      <family val="2"/>
    </font>
    <font>
      <b/>
      <sz val="11"/>
      <color theme="1"/>
      <name val="Calibri"/>
      <family val="2"/>
      <scheme val="minor"/>
    </font>
    <font>
      <u/>
      <sz val="11"/>
      <color theme="10"/>
      <name val="Calibri"/>
      <family val="2"/>
    </font>
    <font>
      <sz val="11"/>
      <color theme="1"/>
      <name val="Calibri"/>
      <family val="2"/>
      <scheme val="minor"/>
    </font>
    <font>
      <b/>
      <sz val="12"/>
      <color theme="1"/>
      <name val="Arial Narrow"/>
      <family val="2"/>
    </font>
    <font>
      <sz val="11"/>
      <name val="Georgia"/>
      <family val="1"/>
    </font>
    <font>
      <b/>
      <sz val="11"/>
      <name val="Georgia"/>
      <family val="1"/>
    </font>
    <font>
      <sz val="11"/>
      <name val="Arial Narrow"/>
      <family val="2"/>
    </font>
    <font>
      <b/>
      <sz val="11"/>
      <name val="Arial Narrow"/>
      <family val="2"/>
    </font>
    <font>
      <sz val="11"/>
      <color theme="0"/>
      <name val="Arial Narrow"/>
      <family val="2"/>
    </font>
    <font>
      <b/>
      <sz val="12"/>
      <name val="Arial Narrow"/>
      <family val="2"/>
    </font>
    <font>
      <sz val="12"/>
      <name val="Arial Narrow"/>
      <family val="2"/>
    </font>
    <font>
      <b/>
      <sz val="10"/>
      <color theme="1"/>
      <name val="Arial Narrow"/>
      <family val="2"/>
    </font>
    <font>
      <sz val="11"/>
      <color theme="1"/>
      <name val="Arial Narrow"/>
      <family val="2"/>
    </font>
    <font>
      <b/>
      <sz val="18"/>
      <color theme="1"/>
      <name val="Arial Narrow"/>
      <family val="2"/>
    </font>
    <font>
      <sz val="18"/>
      <color theme="1"/>
      <name val="Arial Narrow"/>
      <family val="2"/>
    </font>
    <font>
      <b/>
      <sz val="14"/>
      <color theme="1"/>
      <name val="Arial Narrow"/>
      <family val="2"/>
    </font>
    <font>
      <sz val="12"/>
      <color theme="1"/>
      <name val="Arial Narrow"/>
      <family val="2"/>
    </font>
    <font>
      <u/>
      <sz val="11"/>
      <color theme="10"/>
      <name val="Arial Narrow"/>
      <family val="2"/>
    </font>
    <font>
      <u/>
      <sz val="12"/>
      <color theme="10"/>
      <name val="Arial Narrow"/>
      <family val="2"/>
    </font>
    <font>
      <b/>
      <sz val="11"/>
      <color theme="1"/>
      <name val="Arial Narrow"/>
      <family val="2"/>
    </font>
    <font>
      <b/>
      <u/>
      <sz val="10"/>
      <color theme="10"/>
      <name val="Arial Narrow"/>
      <family val="2"/>
    </font>
    <font>
      <b/>
      <u/>
      <sz val="10"/>
      <color theme="1"/>
      <name val="Arial Narrow"/>
      <family val="2"/>
    </font>
    <font>
      <sz val="11"/>
      <color rgb="FF000000"/>
      <name val="Arial Narrow"/>
      <family val="2"/>
    </font>
    <font>
      <b/>
      <sz val="11"/>
      <color theme="0"/>
      <name val="Arial Narrow"/>
      <family val="2"/>
    </font>
    <font>
      <sz val="8"/>
      <color theme="0"/>
      <name val="Arial Narrow"/>
      <family val="2"/>
    </font>
    <font>
      <sz val="11"/>
      <color theme="0"/>
      <name val="Calibri"/>
      <family val="2"/>
      <scheme val="minor"/>
    </font>
  </fonts>
  <fills count="5">
    <fill>
      <patternFill patternType="none"/>
    </fill>
    <fill>
      <patternFill patternType="gray125"/>
    </fill>
    <fill>
      <patternFill patternType="solid">
        <fgColor theme="3" tint="0.39997558519241921"/>
        <bgColor indexed="64"/>
      </patternFill>
    </fill>
    <fill>
      <patternFill patternType="solid">
        <fgColor theme="9" tint="0.39997558519241921"/>
        <bgColor indexed="64"/>
      </patternFill>
    </fill>
    <fill>
      <patternFill patternType="solid">
        <fgColor theme="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theme="3" tint="0.39997558519241921"/>
      </left>
      <right style="medium">
        <color theme="3" tint="0.39997558519241921"/>
      </right>
      <top style="medium">
        <color theme="3" tint="0.39997558519241921"/>
      </top>
      <bottom style="medium">
        <color theme="3" tint="0.39997558519241921"/>
      </bottom>
      <diagonal/>
    </border>
    <border>
      <left style="medium">
        <color theme="3" tint="0.39997558519241921"/>
      </left>
      <right/>
      <top style="medium">
        <color theme="3" tint="0.39997558519241921"/>
      </top>
      <bottom style="medium">
        <color theme="3" tint="0.39997558519241921"/>
      </bottom>
      <diagonal/>
    </border>
    <border>
      <left/>
      <right/>
      <top style="medium">
        <color theme="3" tint="0.39997558519241921"/>
      </top>
      <bottom style="medium">
        <color theme="3" tint="0.39997558519241921"/>
      </bottom>
      <diagonal/>
    </border>
    <border>
      <left/>
      <right style="medium">
        <color theme="3" tint="0.39997558519241921"/>
      </right>
      <top style="medium">
        <color theme="3" tint="0.39997558519241921"/>
      </top>
      <bottom style="medium">
        <color theme="3" tint="0.3999755851924192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hair">
        <color auto="1"/>
      </left>
      <right style="hair">
        <color auto="1"/>
      </right>
      <top style="medium">
        <color auto="1"/>
      </top>
      <bottom style="medium">
        <color auto="1"/>
      </bottom>
      <diagonal/>
    </border>
    <border>
      <left/>
      <right style="medium">
        <color indexed="64"/>
      </right>
      <top/>
      <bottom/>
      <diagonal/>
    </border>
    <border>
      <left style="medium">
        <color indexed="64"/>
      </left>
      <right/>
      <top/>
      <bottom/>
      <diagonal/>
    </border>
    <border>
      <left style="hair">
        <color auto="1"/>
      </left>
      <right style="hair">
        <color auto="1"/>
      </right>
      <top style="medium">
        <color auto="1"/>
      </top>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s>
  <cellStyleXfs count="5">
    <xf numFmtId="0" fontId="0" fillId="0" borderId="0"/>
    <xf numFmtId="0" fontId="4" fillId="0" borderId="0" applyNumberFormat="0" applyFill="0" applyBorder="0" applyAlignment="0" applyProtection="0">
      <alignment vertical="top"/>
      <protection locked="0"/>
    </xf>
    <xf numFmtId="43"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cellStyleXfs>
  <cellXfs count="249">
    <xf numFmtId="0" fontId="0" fillId="0" borderId="0" xfId="0"/>
    <xf numFmtId="0" fontId="0" fillId="0" borderId="0" xfId="0"/>
    <xf numFmtId="0" fontId="3" fillId="0" borderId="1" xfId="0" applyFont="1" applyBorder="1" applyAlignment="1">
      <alignment horizontal="left"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 xfId="0" applyFont="1" applyFill="1" applyBorder="1" applyAlignment="1">
      <alignment horizontal="center" vertical="center" wrapText="1"/>
    </xf>
    <xf numFmtId="8" fontId="0" fillId="0" borderId="1" xfId="2" applyNumberFormat="1" applyFont="1" applyBorder="1" applyAlignment="1">
      <alignment horizontal="center" vertical="center"/>
    </xf>
    <xf numFmtId="164" fontId="0" fillId="0" borderId="1" xfId="3" applyNumberFormat="1" applyFont="1" applyBorder="1" applyAlignment="1">
      <alignment horizontal="center" vertical="center"/>
    </xf>
    <xf numFmtId="165" fontId="0" fillId="0" borderId="1" xfId="2" applyNumberFormat="1" applyFont="1" applyBorder="1" applyAlignment="1">
      <alignment horizontal="center" vertical="center" wrapText="1"/>
    </xf>
    <xf numFmtId="0" fontId="0" fillId="0" borderId="0" xfId="0" applyBorder="1"/>
    <xf numFmtId="44" fontId="0" fillId="0" borderId="1" xfId="4" applyFont="1" applyFill="1" applyBorder="1" applyAlignment="1">
      <alignment horizontal="center" vertical="center"/>
    </xf>
    <xf numFmtId="44" fontId="0" fillId="0" borderId="1" xfId="4" applyFont="1" applyBorder="1" applyAlignment="1">
      <alignment horizontal="center" vertical="center"/>
    </xf>
    <xf numFmtId="0" fontId="3" fillId="2" borderId="4" xfId="0" applyFont="1" applyFill="1" applyBorder="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wrapText="1"/>
    </xf>
    <xf numFmtId="0" fontId="7" fillId="0" borderId="0" xfId="0" applyFont="1" applyFill="1" applyBorder="1" applyAlignment="1">
      <alignment horizontal="center" vertical="center"/>
    </xf>
    <xf numFmtId="0" fontId="7" fillId="0" borderId="0" xfId="0" applyFont="1" applyBorder="1"/>
    <xf numFmtId="0" fontId="7" fillId="0" borderId="0" xfId="0" applyFont="1"/>
    <xf numFmtId="0" fontId="8" fillId="0" borderId="1" xfId="0" applyFont="1" applyBorder="1" applyAlignment="1">
      <alignment horizontal="left" vertical="center" wrapText="1"/>
    </xf>
    <xf numFmtId="0" fontId="8" fillId="0" borderId="1" xfId="0" applyFont="1" applyFill="1" applyBorder="1" applyAlignment="1">
      <alignment horizontal="left" vertical="center" wrapText="1"/>
    </xf>
    <xf numFmtId="0" fontId="8" fillId="0" borderId="9" xfId="0" applyFont="1" applyBorder="1"/>
    <xf numFmtId="0" fontId="7" fillId="0" borderId="11" xfId="0" applyFont="1" applyBorder="1"/>
    <xf numFmtId="0" fontId="7" fillId="0" borderId="18" xfId="0" applyFont="1" applyBorder="1"/>
    <xf numFmtId="0" fontId="7" fillId="0" borderId="17" xfId="0" applyFont="1" applyBorder="1"/>
    <xf numFmtId="0" fontId="7" fillId="0" borderId="14" xfId="0" applyFont="1" applyBorder="1"/>
    <xf numFmtId="0" fontId="8" fillId="2" borderId="16" xfId="0" applyFont="1" applyFill="1" applyBorder="1" applyAlignment="1" applyProtection="1">
      <alignment horizontal="center" vertical="center" wrapText="1"/>
      <protection hidden="1"/>
    </xf>
    <xf numFmtId="0" fontId="8" fillId="2" borderId="19" xfId="0" applyFont="1" applyFill="1" applyBorder="1" applyAlignment="1" applyProtection="1">
      <alignment horizontal="center" vertical="center" wrapText="1"/>
      <protection hidden="1"/>
    </xf>
    <xf numFmtId="168" fontId="7" fillId="0" borderId="1" xfId="4" applyNumberFormat="1" applyFont="1" applyFill="1" applyBorder="1" applyAlignment="1">
      <alignment horizontal="center" vertical="center"/>
    </xf>
    <xf numFmtId="164" fontId="7" fillId="0" borderId="1" xfId="3" applyNumberFormat="1" applyFont="1" applyFill="1" applyBorder="1" applyAlignment="1">
      <alignment horizontal="center" vertical="center"/>
    </xf>
    <xf numFmtId="166" fontId="7" fillId="0" borderId="1" xfId="2" applyNumberFormat="1" applyFont="1" applyBorder="1" applyAlignment="1">
      <alignment horizontal="center" vertical="center"/>
    </xf>
    <xf numFmtId="168" fontId="7" fillId="0" borderId="0" xfId="4" applyNumberFormat="1" applyFont="1" applyFill="1" applyBorder="1" applyAlignment="1">
      <alignment horizontal="center" vertical="center"/>
    </xf>
    <xf numFmtId="166" fontId="7" fillId="0" borderId="0" xfId="2" applyNumberFormat="1" applyFont="1" applyBorder="1" applyAlignment="1">
      <alignment horizontal="center" vertical="center"/>
    </xf>
    <xf numFmtId="0" fontId="7" fillId="0" borderId="0" xfId="0" applyFont="1" applyFill="1" applyBorder="1"/>
    <xf numFmtId="0" fontId="7" fillId="0" borderId="12" xfId="0" applyFont="1" applyBorder="1" applyAlignment="1">
      <alignment vertical="center"/>
    </xf>
    <xf numFmtId="0" fontId="8" fillId="0" borderId="0" xfId="0" applyFont="1" applyAlignment="1">
      <alignment horizont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168" fontId="7" fillId="0" borderId="1" xfId="4" quotePrefix="1" applyNumberFormat="1" applyFont="1" applyFill="1" applyBorder="1" applyAlignment="1">
      <alignment horizontal="center" vertical="center"/>
    </xf>
    <xf numFmtId="0" fontId="7" fillId="0" borderId="0" xfId="0" applyFont="1" applyFill="1" applyBorder="1" applyAlignment="1">
      <alignment horizontal="center" vertical="center" wrapText="1"/>
    </xf>
    <xf numFmtId="0" fontId="8" fillId="0" borderId="0" xfId="0" applyFont="1" applyFill="1" applyBorder="1" applyAlignment="1">
      <alignment horizontal="center"/>
    </xf>
    <xf numFmtId="2" fontId="7" fillId="0" borderId="0" xfId="3" applyNumberFormat="1" applyFont="1" applyFill="1" applyBorder="1" applyAlignment="1">
      <alignment horizontal="center" vertical="center" wrapText="1"/>
    </xf>
    <xf numFmtId="10" fontId="7" fillId="0" borderId="0" xfId="3" applyNumberFormat="1" applyFont="1" applyFill="1" applyBorder="1" applyAlignment="1">
      <alignment horizontal="center" vertical="center" wrapText="1"/>
    </xf>
    <xf numFmtId="2" fontId="7" fillId="0" borderId="0" xfId="3" applyNumberFormat="1" applyFont="1" applyFill="1" applyBorder="1" applyAlignment="1">
      <alignment horizontal="center" vertical="center"/>
    </xf>
    <xf numFmtId="0" fontId="8" fillId="0" borderId="0" xfId="0" applyFont="1" applyBorder="1" applyAlignment="1">
      <alignment horizontal="center"/>
    </xf>
    <xf numFmtId="0" fontId="9" fillId="0" borderId="9" xfId="0" applyFont="1" applyBorder="1"/>
    <xf numFmtId="0" fontId="9" fillId="0" borderId="10" xfId="0" applyFont="1" applyBorder="1"/>
    <xf numFmtId="0" fontId="9" fillId="0" borderId="31" xfId="0" applyFont="1" applyBorder="1"/>
    <xf numFmtId="0" fontId="9" fillId="0" borderId="0" xfId="0" applyFont="1"/>
    <xf numFmtId="0" fontId="9" fillId="0" borderId="18" xfId="0" applyFont="1" applyBorder="1"/>
    <xf numFmtId="0" fontId="9" fillId="0" borderId="0" xfId="0" applyFont="1" applyBorder="1"/>
    <xf numFmtId="0" fontId="9" fillId="0" borderId="23" xfId="0" applyFont="1" applyBorder="1"/>
    <xf numFmtId="0" fontId="9" fillId="0" borderId="0" xfId="0" applyFont="1" applyFill="1" applyBorder="1"/>
    <xf numFmtId="0" fontId="10" fillId="0" borderId="0" xfId="0" applyFont="1" applyFill="1" applyBorder="1" applyAlignment="1" applyProtection="1">
      <alignment horizontal="center" vertical="center" wrapText="1"/>
      <protection hidden="1"/>
    </xf>
    <xf numFmtId="0" fontId="9" fillId="0" borderId="0" xfId="0" applyFont="1" applyBorder="1" applyAlignment="1"/>
    <xf numFmtId="0" fontId="10" fillId="0" borderId="0" xfId="0" applyFont="1" applyFill="1" applyBorder="1" applyAlignment="1">
      <alignment horizontal="left" vertical="center" wrapText="1"/>
    </xf>
    <xf numFmtId="164" fontId="9" fillId="0" borderId="0" xfId="3" applyNumberFormat="1" applyFont="1" applyFill="1" applyBorder="1" applyAlignment="1">
      <alignment horizontal="center" vertical="center"/>
    </xf>
    <xf numFmtId="0" fontId="9" fillId="0" borderId="32" xfId="0" applyFont="1" applyBorder="1"/>
    <xf numFmtId="0" fontId="9" fillId="0" borderId="20" xfId="0" applyFont="1" applyBorder="1"/>
    <xf numFmtId="0" fontId="9" fillId="0" borderId="26" xfId="0" applyFont="1" applyBorder="1"/>
    <xf numFmtId="0" fontId="9" fillId="0" borderId="22" xfId="0" applyFont="1" applyBorder="1"/>
    <xf numFmtId="0" fontId="9" fillId="0" borderId="23" xfId="0" applyFont="1" applyFill="1" applyBorder="1"/>
    <xf numFmtId="0" fontId="10" fillId="0" borderId="0" xfId="0" applyFont="1" applyBorder="1" applyAlignment="1">
      <alignment horizontal="left" vertical="center" wrapText="1"/>
    </xf>
    <xf numFmtId="168" fontId="9" fillId="0" borderId="0" xfId="4" applyNumberFormat="1" applyFont="1" applyFill="1" applyBorder="1" applyAlignment="1">
      <alignment horizontal="center" vertical="center"/>
    </xf>
    <xf numFmtId="166" fontId="9" fillId="0" borderId="0" xfId="2" applyNumberFormat="1" applyFont="1" applyBorder="1" applyAlignment="1">
      <alignment horizontal="center" vertical="center"/>
    </xf>
    <xf numFmtId="168" fontId="9" fillId="0" borderId="23" xfId="4" applyNumberFormat="1" applyFont="1" applyFill="1" applyBorder="1" applyAlignment="1">
      <alignment horizontal="center" vertical="center"/>
    </xf>
    <xf numFmtId="0" fontId="9" fillId="0" borderId="0" xfId="0" applyFont="1" applyBorder="1" applyAlignment="1">
      <alignment vertical="center"/>
    </xf>
    <xf numFmtId="0" fontId="10" fillId="0" borderId="27" xfId="0" applyFont="1" applyFill="1" applyBorder="1" applyAlignment="1">
      <alignment horizontal="left" vertical="center" wrapText="1"/>
    </xf>
    <xf numFmtId="0" fontId="10" fillId="0" borderId="27" xfId="0" applyFont="1" applyBorder="1" applyAlignment="1">
      <alignment horizontal="left" vertical="center" wrapText="1"/>
    </xf>
    <xf numFmtId="168" fontId="9" fillId="0" borderId="1" xfId="4" applyNumberFormat="1" applyFont="1" applyFill="1" applyBorder="1" applyAlignment="1">
      <alignment horizontal="center" vertical="center"/>
    </xf>
    <xf numFmtId="0" fontId="9" fillId="0" borderId="1" xfId="0" applyFont="1" applyFill="1" applyBorder="1" applyAlignment="1">
      <alignment horizontal="center" vertical="center"/>
    </xf>
    <xf numFmtId="168" fontId="9" fillId="0" borderId="0" xfId="3" quotePrefix="1" applyNumberFormat="1" applyFont="1" applyFill="1" applyBorder="1" applyAlignment="1">
      <alignment horizontal="center" vertical="center"/>
    </xf>
    <xf numFmtId="0" fontId="10" fillId="0" borderId="1" xfId="0" applyFont="1" applyFill="1" applyBorder="1" applyAlignment="1">
      <alignment horizontal="left" vertical="center" wrapText="1"/>
    </xf>
    <xf numFmtId="0" fontId="10" fillId="0" borderId="1" xfId="0" applyFont="1" applyBorder="1" applyAlignment="1">
      <alignment horizontal="left" vertical="center" wrapText="1"/>
    </xf>
    <xf numFmtId="0" fontId="9" fillId="0" borderId="12" xfId="0" applyFont="1" applyBorder="1"/>
    <xf numFmtId="0" fontId="9" fillId="0" borderId="13" xfId="0" applyFont="1" applyBorder="1"/>
    <xf numFmtId="0" fontId="9" fillId="0" borderId="30" xfId="0" applyFont="1" applyBorder="1"/>
    <xf numFmtId="0" fontId="11" fillId="0" borderId="13" xfId="0" applyFont="1" applyBorder="1"/>
    <xf numFmtId="0" fontId="10" fillId="2" borderId="34" xfId="0" applyFont="1" applyFill="1" applyBorder="1" applyAlignment="1" applyProtection="1">
      <alignment horizontal="center" wrapText="1"/>
      <protection hidden="1"/>
    </xf>
    <xf numFmtId="0" fontId="10" fillId="2" borderId="35" xfId="0" applyFont="1" applyFill="1" applyBorder="1" applyAlignment="1" applyProtection="1">
      <alignment horizontal="center" wrapText="1"/>
      <protection hidden="1"/>
    </xf>
    <xf numFmtId="0" fontId="10" fillId="2" borderId="36" xfId="0" applyFont="1" applyFill="1" applyBorder="1" applyAlignment="1" applyProtection="1">
      <alignment horizontal="center" wrapText="1"/>
      <protection hidden="1"/>
    </xf>
    <xf numFmtId="0" fontId="10" fillId="2" borderId="37" xfId="0" applyFont="1" applyFill="1" applyBorder="1" applyAlignment="1" applyProtection="1">
      <alignment horizontal="center" wrapText="1"/>
      <protection hidden="1"/>
    </xf>
    <xf numFmtId="14" fontId="10" fillId="2" borderId="36" xfId="0" applyNumberFormat="1" applyFont="1" applyFill="1" applyBorder="1" applyAlignment="1" applyProtection="1">
      <alignment horizontal="center" wrapText="1"/>
      <protection hidden="1"/>
    </xf>
    <xf numFmtId="14" fontId="12" fillId="2" borderId="36" xfId="0" applyNumberFormat="1" applyFont="1" applyFill="1" applyBorder="1" applyAlignment="1" applyProtection="1">
      <alignment horizontal="center" wrapText="1"/>
      <protection hidden="1"/>
    </xf>
    <xf numFmtId="0" fontId="12" fillId="0" borderId="27" xfId="0" applyFont="1" applyFill="1" applyBorder="1" applyAlignment="1">
      <alignment horizontal="left" vertical="center" wrapText="1"/>
    </xf>
    <xf numFmtId="0" fontId="12" fillId="0" borderId="27" xfId="0" applyFont="1" applyBorder="1" applyAlignment="1">
      <alignment horizontal="left" vertical="center" wrapText="1"/>
    </xf>
    <xf numFmtId="168" fontId="13" fillId="0" borderId="27" xfId="4" applyNumberFormat="1" applyFont="1" applyFill="1" applyBorder="1" applyAlignment="1">
      <alignment horizontal="center" vertical="center"/>
    </xf>
    <xf numFmtId="0" fontId="12" fillId="0" borderId="1" xfId="0" applyFont="1" applyFill="1" applyBorder="1" applyAlignment="1">
      <alignment horizontal="left" vertical="center" wrapText="1"/>
    </xf>
    <xf numFmtId="0" fontId="12" fillId="0" borderId="1" xfId="0" applyFont="1" applyBorder="1" applyAlignment="1">
      <alignment horizontal="left" vertical="center" wrapText="1"/>
    </xf>
    <xf numFmtId="0" fontId="13" fillId="0" borderId="27" xfId="3" quotePrefix="1" applyNumberFormat="1" applyFont="1" applyFill="1" applyBorder="1" applyAlignment="1">
      <alignment horizontal="center" vertical="center"/>
    </xf>
    <xf numFmtId="171" fontId="13" fillId="0" borderId="1" xfId="3" quotePrefix="1" applyNumberFormat="1" applyFont="1" applyFill="1" applyBorder="1" applyAlignment="1">
      <alignment horizontal="center" vertical="center"/>
    </xf>
    <xf numFmtId="43" fontId="9" fillId="0" borderId="1" xfId="3" quotePrefix="1" applyNumberFormat="1" applyFont="1" applyFill="1" applyBorder="1" applyAlignment="1">
      <alignment horizontal="center" vertical="center"/>
    </xf>
    <xf numFmtId="171" fontId="9" fillId="0" borderId="1" xfId="3" quotePrefix="1" applyNumberFormat="1" applyFont="1" applyFill="1" applyBorder="1" applyAlignment="1">
      <alignment horizontal="center" vertical="center"/>
    </xf>
    <xf numFmtId="0" fontId="15" fillId="0" borderId="0" xfId="0" applyFont="1"/>
    <xf numFmtId="0" fontId="16" fillId="0" borderId="0" xfId="0" applyFont="1"/>
    <xf numFmtId="0" fontId="17" fillId="0" borderId="0" xfId="0" applyFont="1"/>
    <xf numFmtId="0" fontId="6" fillId="0" borderId="0" xfId="0" applyFont="1"/>
    <xf numFmtId="0" fontId="19" fillId="0" borderId="0" xfId="0" applyFont="1"/>
    <xf numFmtId="0" fontId="20" fillId="0" borderId="0" xfId="1" applyFont="1" applyAlignment="1" applyProtection="1">
      <alignment wrapText="1"/>
    </xf>
    <xf numFmtId="0" fontId="21" fillId="0" borderId="0" xfId="1" applyFont="1" applyAlignment="1" applyProtection="1"/>
    <xf numFmtId="0" fontId="21" fillId="0" borderId="0" xfId="1" applyFont="1" applyAlignment="1" applyProtection="1">
      <alignment vertical="center" wrapText="1"/>
    </xf>
    <xf numFmtId="0" fontId="22" fillId="0" borderId="0" xfId="0" applyFont="1"/>
    <xf numFmtId="0" fontId="22" fillId="0" borderId="0" xfId="0" applyFont="1" applyAlignment="1">
      <alignment horizontal="right"/>
    </xf>
    <xf numFmtId="0" fontId="2" fillId="0" borderId="0" xfId="0" applyFont="1"/>
    <xf numFmtId="0" fontId="2" fillId="0" borderId="0" xfId="0" applyFont="1" applyBorder="1"/>
    <xf numFmtId="0" fontId="23" fillId="0" borderId="0" xfId="1" applyFont="1" applyBorder="1" applyAlignment="1" applyProtection="1">
      <alignment horizontal="center"/>
    </xf>
    <xf numFmtId="0" fontId="14" fillId="0" borderId="5" xfId="0" applyFont="1" applyBorder="1" applyAlignment="1">
      <alignment horizontal="center" wrapText="1"/>
    </xf>
    <xf numFmtId="0" fontId="14" fillId="0" borderId="0" xfId="0" applyFont="1" applyBorder="1" applyAlignment="1"/>
    <xf numFmtId="0" fontId="2" fillId="0" borderId="0" xfId="0" applyFont="1" applyAlignment="1">
      <alignment horizontal="center"/>
    </xf>
    <xf numFmtId="0" fontId="2" fillId="4" borderId="5" xfId="0" applyFont="1" applyFill="1" applyBorder="1" applyAlignment="1">
      <alignment wrapText="1"/>
    </xf>
    <xf numFmtId="0" fontId="2" fillId="0" borderId="0" xfId="0" applyFont="1" applyBorder="1" applyAlignment="1">
      <alignment wrapText="1"/>
    </xf>
    <xf numFmtId="0" fontId="2" fillId="4" borderId="0" xfId="0" applyFont="1" applyFill="1" applyAlignment="1">
      <alignment wrapText="1"/>
    </xf>
    <xf numFmtId="0" fontId="2" fillId="4" borderId="0" xfId="0" applyFont="1" applyFill="1"/>
    <xf numFmtId="0" fontId="2" fillId="4" borderId="0" xfId="0" applyFont="1" applyFill="1" applyBorder="1" applyAlignment="1">
      <alignment wrapText="1"/>
    </xf>
    <xf numFmtId="0" fontId="24" fillId="4" borderId="5" xfId="0" applyFont="1" applyFill="1" applyBorder="1" applyAlignment="1">
      <alignment horizontal="left" wrapText="1"/>
    </xf>
    <xf numFmtId="0" fontId="14" fillId="0" borderId="5" xfId="0" applyFont="1" applyBorder="1" applyAlignment="1">
      <alignment horizontal="center" vertical="center" wrapText="1"/>
    </xf>
    <xf numFmtId="0" fontId="2" fillId="0" borderId="5" xfId="0" applyFont="1" applyBorder="1" applyAlignment="1">
      <alignment horizontal="left" vertical="center" wrapText="1"/>
    </xf>
    <xf numFmtId="0" fontId="2" fillId="0" borderId="0" xfId="0" applyFont="1" applyFill="1" applyBorder="1" applyAlignment="1">
      <alignment horizontal="left" wrapText="1"/>
    </xf>
    <xf numFmtId="0" fontId="15" fillId="0" borderId="15" xfId="0" applyFont="1" applyBorder="1"/>
    <xf numFmtId="0" fontId="15" fillId="0" borderId="0" xfId="0" applyFont="1" applyBorder="1"/>
    <xf numFmtId="0" fontId="19" fillId="0" borderId="12" xfId="0" applyFont="1" applyBorder="1" applyAlignment="1"/>
    <xf numFmtId="0" fontId="19" fillId="0" borderId="13" xfId="0" applyFont="1" applyBorder="1" applyAlignment="1"/>
    <xf numFmtId="0" fontId="19" fillId="0" borderId="14" xfId="0" applyFont="1" applyBorder="1"/>
    <xf numFmtId="0" fontId="15" fillId="0" borderId="13" xfId="0" applyFont="1" applyBorder="1"/>
    <xf numFmtId="0" fontId="15" fillId="0" borderId="14" xfId="0" applyFont="1" applyBorder="1"/>
    <xf numFmtId="0" fontId="25" fillId="0" borderId="0" xfId="0" applyFont="1"/>
    <xf numFmtId="0" fontId="15" fillId="0" borderId="20" xfId="0" applyFont="1" applyBorder="1"/>
    <xf numFmtId="0" fontId="15" fillId="0" borderId="21" xfId="0" applyFont="1" applyBorder="1"/>
    <xf numFmtId="0" fontId="15" fillId="0" borderId="22" xfId="0" applyFont="1" applyBorder="1"/>
    <xf numFmtId="0" fontId="15" fillId="0" borderId="23" xfId="0" applyFont="1" applyBorder="1"/>
    <xf numFmtId="0" fontId="12" fillId="2" borderId="34" xfId="0" applyFont="1" applyFill="1" applyBorder="1" applyAlignment="1" applyProtection="1">
      <alignment horizontal="center" wrapText="1"/>
      <protection hidden="1"/>
    </xf>
    <xf numFmtId="0" fontId="11" fillId="0" borderId="0" xfId="0" applyFont="1" applyBorder="1"/>
    <xf numFmtId="0" fontId="9" fillId="0" borderId="15" xfId="0" applyFont="1" applyBorder="1"/>
    <xf numFmtId="0" fontId="12" fillId="0" borderId="18" xfId="0" applyFont="1" applyBorder="1" applyAlignment="1">
      <alignment horizontal="right" vertical="top" wrapText="1"/>
    </xf>
    <xf numFmtId="14" fontId="12" fillId="0" borderId="17" xfId="0" applyNumberFormat="1" applyFont="1" applyBorder="1" applyAlignment="1">
      <alignment horizontal="left" vertical="top" wrapText="1"/>
    </xf>
    <xf numFmtId="0" fontId="9" fillId="0" borderId="28" xfId="0" applyFont="1" applyBorder="1"/>
    <xf numFmtId="0" fontId="9" fillId="0" borderId="29" xfId="0" applyFont="1" applyBorder="1"/>
    <xf numFmtId="166" fontId="9" fillId="0" borderId="23" xfId="2" applyNumberFormat="1" applyFont="1" applyBorder="1" applyAlignment="1">
      <alignment horizontal="center" vertical="center"/>
    </xf>
    <xf numFmtId="0" fontId="9" fillId="0" borderId="21" xfId="0" applyFont="1" applyBorder="1"/>
    <xf numFmtId="0" fontId="12" fillId="0" borderId="25" xfId="0" applyFont="1" applyBorder="1" applyAlignment="1">
      <alignment horizontal="right" vertical="center"/>
    </xf>
    <xf numFmtId="14" fontId="12" fillId="0" borderId="24" xfId="0" applyNumberFormat="1" applyFont="1" applyBorder="1" applyAlignment="1">
      <alignment horizontal="left" vertical="center"/>
    </xf>
    <xf numFmtId="0" fontId="10" fillId="0" borderId="25" xfId="0" applyFont="1" applyBorder="1" applyAlignment="1">
      <alignment horizontal="right"/>
    </xf>
    <xf numFmtId="14" fontId="10" fillId="0" borderId="24" xfId="0" applyNumberFormat="1" applyFont="1" applyBorder="1" applyAlignment="1">
      <alignment horizontal="left"/>
    </xf>
    <xf numFmtId="0" fontId="15" fillId="0" borderId="28" xfId="0" applyFont="1" applyBorder="1"/>
    <xf numFmtId="0" fontId="15" fillId="0" borderId="29" xfId="0" applyFont="1" applyBorder="1"/>
    <xf numFmtId="0" fontId="11" fillId="0" borderId="0" xfId="0" applyFont="1"/>
    <xf numFmtId="0" fontId="11" fillId="4" borderId="0" xfId="0" applyFont="1" applyFill="1"/>
    <xf numFmtId="0" fontId="11" fillId="0" borderId="0" xfId="0" applyFont="1" applyFill="1"/>
    <xf numFmtId="0" fontId="11" fillId="0" borderId="0" xfId="0" applyFont="1" applyFill="1" applyBorder="1"/>
    <xf numFmtId="0" fontId="26" fillId="0" borderId="0" xfId="0" applyFont="1" applyFill="1" applyBorder="1" applyAlignment="1" applyProtection="1">
      <alignment horizontal="center" vertical="center" wrapText="1"/>
      <protection hidden="1"/>
    </xf>
    <xf numFmtId="0" fontId="26" fillId="0" borderId="0" xfId="0" applyFont="1" applyFill="1" applyBorder="1" applyAlignment="1">
      <alignment horizontal="center" vertical="center" wrapText="1"/>
    </xf>
    <xf numFmtId="0" fontId="11" fillId="0" borderId="0" xfId="0" applyFont="1" applyFill="1" applyBorder="1" applyAlignment="1" applyProtection="1">
      <alignment horizontal="center" vertical="center"/>
      <protection hidden="1"/>
    </xf>
    <xf numFmtId="0" fontId="11" fillId="0" borderId="0" xfId="0" applyFont="1" applyFill="1" applyBorder="1" applyAlignment="1" applyProtection="1">
      <alignment vertical="top" wrapText="1"/>
      <protection hidden="1"/>
    </xf>
    <xf numFmtId="2" fontId="11" fillId="0" borderId="0" xfId="2" applyNumberFormat="1" applyFont="1" applyFill="1" applyBorder="1" applyAlignment="1" applyProtection="1">
      <alignment horizontal="center" vertical="center"/>
      <protection hidden="1"/>
    </xf>
    <xf numFmtId="8" fontId="11" fillId="0" borderId="0" xfId="2" applyNumberFormat="1" applyFont="1" applyFill="1" applyBorder="1" applyAlignment="1">
      <alignment horizontal="center" vertical="center"/>
    </xf>
    <xf numFmtId="0" fontId="26" fillId="0" borderId="0" xfId="0" applyFont="1" applyFill="1" applyBorder="1" applyAlignment="1">
      <alignment horizontal="center" vertical="center"/>
    </xf>
    <xf numFmtId="0" fontId="26" fillId="0" borderId="0" xfId="0" applyFont="1" applyFill="1" applyBorder="1" applyAlignment="1">
      <alignment horizontal="left" vertical="center" wrapText="1"/>
    </xf>
    <xf numFmtId="4" fontId="11" fillId="0" borderId="0" xfId="0" applyNumberFormat="1" applyFont="1" applyFill="1" applyBorder="1" applyAlignment="1">
      <alignment vertical="center"/>
    </xf>
    <xf numFmtId="164" fontId="11" fillId="0" borderId="0" xfId="3" applyNumberFormat="1" applyFont="1" applyFill="1" applyBorder="1" applyAlignment="1">
      <alignment horizontal="center" vertical="center"/>
    </xf>
    <xf numFmtId="43" fontId="11" fillId="0" borderId="0" xfId="2" applyFont="1" applyFill="1" applyBorder="1" applyAlignment="1">
      <alignment vertical="center"/>
    </xf>
    <xf numFmtId="10" fontId="11" fillId="0" borderId="0" xfId="3" applyNumberFormat="1" applyFont="1" applyFill="1" applyBorder="1" applyAlignment="1">
      <alignment horizontal="center" vertical="center"/>
    </xf>
    <xf numFmtId="4" fontId="11" fillId="0" borderId="0" xfId="0" applyNumberFormat="1" applyFont="1" applyFill="1"/>
    <xf numFmtId="0" fontId="11" fillId="0" borderId="0" xfId="3" applyNumberFormat="1" applyFont="1" applyFill="1"/>
    <xf numFmtId="174" fontId="11" fillId="0" borderId="0" xfId="0" applyNumberFormat="1" applyFont="1" applyFill="1"/>
    <xf numFmtId="2" fontId="11" fillId="0" borderId="0" xfId="2" applyNumberFormat="1" applyFont="1" applyFill="1" applyBorder="1" applyAlignment="1">
      <alignment horizontal="center"/>
    </xf>
    <xf numFmtId="0" fontId="11" fillId="0" borderId="0" xfId="3" applyNumberFormat="1" applyFont="1" applyFill="1" applyBorder="1" applyAlignment="1">
      <alignment horizontal="center" vertical="center"/>
    </xf>
    <xf numFmtId="169" fontId="11" fillId="0" borderId="0" xfId="0" applyNumberFormat="1" applyFont="1" applyFill="1" applyBorder="1" applyAlignment="1">
      <alignment horizontal="center" vertical="center"/>
    </xf>
    <xf numFmtId="43" fontId="11" fillId="0" borderId="0" xfId="2" applyFont="1" applyFill="1" applyBorder="1" applyAlignment="1">
      <alignment horizontal="center" vertical="center"/>
    </xf>
    <xf numFmtId="0" fontId="11" fillId="0" borderId="0" xfId="0" applyFont="1" applyFill="1" applyAlignment="1">
      <alignment horizontal="right" vertical="center"/>
    </xf>
    <xf numFmtId="0" fontId="26" fillId="0" borderId="0" xfId="0" applyFont="1" applyFill="1" applyBorder="1" applyAlignment="1" applyProtection="1">
      <alignment horizontal="left" vertical="center" wrapText="1"/>
    </xf>
    <xf numFmtId="0" fontId="11" fillId="0" borderId="0" xfId="0" applyFont="1" applyFill="1" applyProtection="1"/>
    <xf numFmtId="0" fontId="11" fillId="0" borderId="0" xfId="0" applyFont="1" applyFill="1" applyBorder="1" applyAlignment="1">
      <alignment wrapText="1"/>
    </xf>
    <xf numFmtId="0" fontId="26" fillId="0" borderId="1" xfId="0" applyFont="1" applyFill="1" applyBorder="1" applyAlignment="1" applyProtection="1">
      <alignment horizontal="left" vertical="center" wrapText="1"/>
    </xf>
    <xf numFmtId="167" fontId="11" fillId="0" borderId="0" xfId="0" applyNumberFormat="1" applyFont="1" applyFill="1" applyProtection="1"/>
    <xf numFmtId="0" fontId="11" fillId="0" borderId="0" xfId="2" applyNumberFormat="1" applyFont="1" applyFill="1" applyBorder="1" applyAlignment="1">
      <alignment horizontal="center" vertical="center"/>
    </xf>
    <xf numFmtId="171" fontId="11" fillId="0" borderId="0" xfId="0" applyNumberFormat="1" applyFont="1" applyFill="1" applyAlignment="1">
      <alignment vertical="center"/>
    </xf>
    <xf numFmtId="167" fontId="11" fillId="0" borderId="0" xfId="0" applyNumberFormat="1" applyFont="1" applyFill="1" applyAlignment="1">
      <alignment horizontal="right" vertical="center"/>
    </xf>
    <xf numFmtId="167" fontId="11" fillId="0" borderId="0" xfId="0" applyNumberFormat="1" applyFont="1" applyAlignment="1">
      <alignment horizontal="right" vertical="center"/>
    </xf>
    <xf numFmtId="0" fontId="26" fillId="0" borderId="1" xfId="0" applyFont="1" applyBorder="1" applyAlignment="1" applyProtection="1">
      <alignment horizontal="left" vertical="center" wrapText="1"/>
    </xf>
    <xf numFmtId="167" fontId="11" fillId="0" borderId="0" xfId="0" applyNumberFormat="1" applyFont="1" applyProtection="1"/>
    <xf numFmtId="0" fontId="11" fillId="3" borderId="0" xfId="0" applyFont="1" applyFill="1" applyProtection="1"/>
    <xf numFmtId="0" fontId="11" fillId="3" borderId="0" xfId="0" applyFont="1" applyFill="1"/>
    <xf numFmtId="0" fontId="11" fillId="0" borderId="0" xfId="0" applyFont="1" applyFill="1" applyBorder="1" applyAlignment="1">
      <alignment horizontal="center" vertical="center"/>
    </xf>
    <xf numFmtId="0" fontId="11" fillId="0" borderId="0" xfId="0" applyFont="1" applyAlignment="1">
      <alignment horizontal="right" vertical="center"/>
    </xf>
    <xf numFmtId="2" fontId="27" fillId="0" borderId="33" xfId="0" applyNumberFormat="1" applyFont="1" applyFill="1" applyBorder="1" applyAlignment="1">
      <alignment horizontal="center" vertical="center" wrapText="1"/>
    </xf>
    <xf numFmtId="0" fontId="11" fillId="0" borderId="0" xfId="0" applyFont="1" applyProtection="1">
      <protection locked="0"/>
    </xf>
    <xf numFmtId="2" fontId="11" fillId="0" borderId="0" xfId="3" applyNumberFormat="1" applyFont="1" applyFill="1" applyBorder="1"/>
    <xf numFmtId="168" fontId="13" fillId="4" borderId="27" xfId="0" quotePrefix="1" applyNumberFormat="1" applyFont="1" applyFill="1" applyBorder="1" applyAlignment="1">
      <alignment horizontal="center" vertical="center"/>
    </xf>
    <xf numFmtId="168" fontId="13" fillId="4" borderId="1" xfId="0" quotePrefix="1" applyNumberFormat="1" applyFont="1" applyFill="1" applyBorder="1" applyAlignment="1">
      <alignment horizontal="center" vertical="center"/>
    </xf>
    <xf numFmtId="170" fontId="11" fillId="0" borderId="0" xfId="3" applyNumberFormat="1" applyFont="1" applyFill="1" applyBorder="1"/>
    <xf numFmtId="166" fontId="11" fillId="0" borderId="0" xfId="2" applyNumberFormat="1" applyFont="1" applyFill="1" applyBorder="1" applyAlignment="1">
      <alignment vertical="center"/>
    </xf>
    <xf numFmtId="4" fontId="11" fillId="0" borderId="0" xfId="0" applyNumberFormat="1" applyFont="1"/>
    <xf numFmtId="173" fontId="11" fillId="0" borderId="0" xfId="0" applyNumberFormat="1" applyFont="1" applyFill="1"/>
    <xf numFmtId="174" fontId="11" fillId="0" borderId="0" xfId="0" applyNumberFormat="1" applyFont="1"/>
    <xf numFmtId="172" fontId="11" fillId="0" borderId="0" xfId="2" applyNumberFormat="1" applyFont="1" applyFill="1" applyBorder="1" applyAlignment="1">
      <alignment horizontal="center"/>
    </xf>
    <xf numFmtId="173" fontId="11" fillId="0" borderId="0" xfId="0" applyNumberFormat="1" applyFont="1"/>
    <xf numFmtId="173" fontId="11" fillId="0" borderId="0" xfId="3" applyNumberFormat="1" applyFont="1" applyBorder="1" applyAlignment="1">
      <alignment horizontal="center" vertical="center"/>
    </xf>
    <xf numFmtId="173" fontId="11" fillId="0" borderId="0" xfId="2" applyNumberFormat="1" applyFont="1" applyAlignment="1">
      <alignment horizontal="center" vertical="center"/>
    </xf>
    <xf numFmtId="173" fontId="11" fillId="0" borderId="0" xfId="3" applyNumberFormat="1" applyFont="1" applyFill="1" applyBorder="1" applyAlignment="1">
      <alignment horizontal="center" vertical="center"/>
    </xf>
    <xf numFmtId="173" fontId="11" fillId="0" borderId="0" xfId="0" applyNumberFormat="1" applyFont="1" applyBorder="1" applyAlignment="1">
      <alignment horizontal="center" vertical="center"/>
    </xf>
    <xf numFmtId="0" fontId="26" fillId="0" borderId="0" xfId="0" applyFont="1" applyBorder="1" applyAlignment="1">
      <alignment horizontal="center" vertical="center" wrapText="1"/>
    </xf>
    <xf numFmtId="2" fontId="11" fillId="0" borderId="0" xfId="3" applyNumberFormat="1" applyFont="1" applyFill="1" applyBorder="1" applyAlignment="1">
      <alignment horizontal="center" vertical="center"/>
    </xf>
    <xf numFmtId="168" fontId="9" fillId="0" borderId="1" xfId="3" quotePrefix="1" applyNumberFormat="1" applyFont="1" applyFill="1" applyBorder="1" applyAlignment="1">
      <alignment horizontal="center" vertical="center"/>
    </xf>
    <xf numFmtId="0" fontId="11" fillId="0" borderId="15" xfId="0" applyFont="1" applyBorder="1"/>
    <xf numFmtId="0" fontId="11" fillId="0" borderId="15" xfId="0" applyFont="1" applyFill="1" applyBorder="1"/>
    <xf numFmtId="168" fontId="11" fillId="0" borderId="15" xfId="4" applyNumberFormat="1" applyFont="1" applyFill="1" applyBorder="1" applyAlignment="1">
      <alignment horizontal="center" vertical="center"/>
    </xf>
    <xf numFmtId="0" fontId="9" fillId="0" borderId="0" xfId="0" applyFont="1" applyBorder="1" applyAlignment="1">
      <alignment vertical="top" wrapText="1"/>
    </xf>
    <xf numFmtId="0" fontId="11" fillId="0" borderId="0" xfId="0" applyFont="1" applyFill="1" applyBorder="1" applyAlignment="1" applyProtection="1">
      <alignment horizontal="right" vertical="center"/>
      <protection locked="0"/>
    </xf>
    <xf numFmtId="0" fontId="11" fillId="0" borderId="0" xfId="0" applyFont="1" applyFill="1" applyBorder="1" applyProtection="1">
      <protection locked="0"/>
    </xf>
    <xf numFmtId="0" fontId="9" fillId="0" borderId="0" xfId="0" applyFont="1" applyFill="1"/>
    <xf numFmtId="0" fontId="10" fillId="0" borderId="0" xfId="0" applyFont="1" applyFill="1" applyBorder="1" applyAlignment="1">
      <alignment horizontal="center" vertical="center" wrapText="1"/>
    </xf>
    <xf numFmtId="8" fontId="9" fillId="0" borderId="0" xfId="2" applyNumberFormat="1" applyFont="1" applyFill="1" applyBorder="1" applyAlignment="1">
      <alignment horizontal="center" vertical="center"/>
    </xf>
    <xf numFmtId="0" fontId="9" fillId="0" borderId="0" xfId="0" applyFont="1" applyFill="1" applyAlignment="1" applyProtection="1">
      <alignment horizontal="right" vertical="center"/>
      <protection locked="0"/>
    </xf>
    <xf numFmtId="0" fontId="9" fillId="0" borderId="0" xfId="0" applyFont="1" applyFill="1" applyProtection="1">
      <protection locked="0"/>
    </xf>
    <xf numFmtId="0" fontId="9" fillId="0" borderId="0" xfId="0" applyFont="1" applyFill="1" applyAlignment="1">
      <alignment horizontal="right" vertical="center"/>
    </xf>
    <xf numFmtId="0" fontId="10" fillId="0" borderId="0" xfId="0" applyFont="1" applyFill="1" applyBorder="1" applyAlignment="1" applyProtection="1">
      <alignment horizontal="left" vertical="center" wrapText="1"/>
    </xf>
    <xf numFmtId="0" fontId="9" fillId="0" borderId="0" xfId="0" applyFont="1" applyFill="1" applyProtection="1"/>
    <xf numFmtId="0" fontId="10" fillId="0" borderId="1" xfId="0" applyFont="1" applyFill="1" applyBorder="1" applyAlignment="1" applyProtection="1">
      <alignment horizontal="left" vertical="center" wrapText="1"/>
    </xf>
    <xf numFmtId="167" fontId="9" fillId="0" borderId="0" xfId="0" applyNumberFormat="1" applyFont="1" applyFill="1" applyProtection="1"/>
    <xf numFmtId="167" fontId="9" fillId="0" borderId="0" xfId="0" applyNumberFormat="1" applyFont="1" applyFill="1" applyAlignment="1">
      <alignment horizontal="right" vertical="center"/>
    </xf>
    <xf numFmtId="167" fontId="9" fillId="0" borderId="0" xfId="0" applyNumberFormat="1" applyFont="1" applyAlignment="1">
      <alignment horizontal="right" vertical="center"/>
    </xf>
    <xf numFmtId="0" fontId="10" fillId="0" borderId="1" xfId="0" applyFont="1" applyBorder="1" applyAlignment="1" applyProtection="1">
      <alignment horizontal="left" vertical="center" wrapText="1"/>
    </xf>
    <xf numFmtId="167" fontId="9" fillId="0" borderId="0" xfId="0" applyNumberFormat="1" applyFont="1" applyProtection="1"/>
    <xf numFmtId="0" fontId="9" fillId="3" borderId="0" xfId="0" applyFont="1" applyFill="1" applyProtection="1"/>
    <xf numFmtId="0" fontId="9" fillId="3" borderId="0" xfId="0" applyFont="1" applyFill="1"/>
    <xf numFmtId="0" fontId="9" fillId="0" borderId="0" xfId="0" applyFont="1" applyAlignment="1">
      <alignment horizontal="right" vertical="center"/>
    </xf>
    <xf numFmtId="0" fontId="9" fillId="0" borderId="0" xfId="0" applyFont="1" applyProtection="1">
      <protection locked="0"/>
    </xf>
    <xf numFmtId="174" fontId="9" fillId="0" borderId="1" xfId="0" applyNumberFormat="1" applyFont="1" applyFill="1" applyBorder="1" applyAlignment="1">
      <alignment horizontal="center" vertical="center"/>
    </xf>
    <xf numFmtId="175" fontId="13" fillId="0" borderId="1" xfId="0" applyNumberFormat="1" applyFont="1" applyBorder="1" applyAlignment="1">
      <alignment horizontal="center" vertical="center"/>
    </xf>
    <xf numFmtId="0" fontId="18" fillId="0" borderId="0" xfId="0" applyFont="1" applyAlignment="1">
      <alignment horizontal="center" wrapText="1"/>
    </xf>
    <xf numFmtId="172" fontId="11" fillId="0" borderId="0" xfId="2" applyNumberFormat="1" applyFont="1" applyFill="1" applyBorder="1" applyAlignment="1">
      <alignment horizontal="center" vertical="center"/>
    </xf>
    <xf numFmtId="0" fontId="12" fillId="0" borderId="9" xfId="0" applyFont="1" applyBorder="1" applyAlignment="1">
      <alignment horizontal="center" vertical="top" wrapText="1"/>
    </xf>
    <xf numFmtId="0" fontId="12" fillId="0" borderId="11" xfId="0" applyFont="1" applyBorder="1" applyAlignment="1">
      <alignment horizontal="center" vertical="top" wrapText="1"/>
    </xf>
    <xf numFmtId="0" fontId="12" fillId="0" borderId="12" xfId="0" applyFont="1" applyBorder="1" applyAlignment="1">
      <alignment horizontal="center" vertical="top" wrapText="1"/>
    </xf>
    <xf numFmtId="0" fontId="12" fillId="0" borderId="14" xfId="0" applyFont="1" applyBorder="1" applyAlignment="1">
      <alignment horizontal="center" vertical="top" wrapText="1"/>
    </xf>
    <xf numFmtId="0" fontId="12" fillId="2" borderId="34" xfId="0" applyFont="1" applyFill="1" applyBorder="1" applyAlignment="1" applyProtection="1">
      <alignment horizontal="center" wrapText="1"/>
      <protection hidden="1"/>
    </xf>
    <xf numFmtId="0" fontId="12" fillId="2" borderId="36" xfId="0" applyFont="1" applyFill="1" applyBorder="1" applyAlignment="1" applyProtection="1">
      <alignment horizontal="center" wrapText="1"/>
      <protection hidden="1"/>
    </xf>
    <xf numFmtId="10" fontId="2" fillId="0" borderId="6" xfId="0" applyNumberFormat="1"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14" fillId="0" borderId="6" xfId="0" applyFont="1" applyBorder="1" applyAlignment="1">
      <alignment horizontal="left"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6" fillId="0" borderId="9" xfId="0" applyFont="1" applyBorder="1" applyAlignment="1">
      <alignment horizontal="left"/>
    </xf>
    <xf numFmtId="0" fontId="6" fillId="0" borderId="10" xfId="0" applyFont="1" applyBorder="1" applyAlignment="1">
      <alignment horizontal="left"/>
    </xf>
    <xf numFmtId="0" fontId="6" fillId="0" borderId="11" xfId="0" applyFont="1" applyBorder="1" applyAlignment="1">
      <alignment horizontal="left"/>
    </xf>
    <xf numFmtId="176" fontId="28" fillId="0" borderId="0" xfId="3" applyNumberFormat="1" applyFont="1" applyBorder="1" applyAlignment="1">
      <alignment vertical="center"/>
    </xf>
    <xf numFmtId="164" fontId="28" fillId="0" borderId="0" xfId="3" applyNumberFormat="1" applyFont="1" applyBorder="1" applyAlignment="1">
      <alignment vertical="center"/>
    </xf>
  </cellXfs>
  <cellStyles count="5">
    <cellStyle name="Hipervínculo" xfId="1" builtinId="8"/>
    <cellStyle name="Millares" xfId="2" builtinId="3"/>
    <cellStyle name="Moneda" xfId="4" builtinId="4"/>
    <cellStyle name="Normal" xfId="0" builtinId="0"/>
    <cellStyle name="Porcentual" xfId="3" builtinId="5"/>
  </cellStyles>
  <dxfs count="4">
    <dxf>
      <numFmt numFmtId="168" formatCode="&quot;$&quot;#,##0.00"/>
    </dxf>
    <dxf>
      <numFmt numFmtId="14" formatCode="0.00%"/>
    </dxf>
    <dxf>
      <numFmt numFmtId="168" formatCode="&quot;$&quot;#,##0.00"/>
    </dxf>
    <dxf>
      <numFmt numFmtId="14" formatCode="0.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c:lang val="es-SV"/>
  <c:chart>
    <c:title>
      <c:layout/>
    </c:title>
    <c:plotArea>
      <c:layout>
        <c:manualLayout>
          <c:layoutTarget val="inner"/>
          <c:xMode val="edge"/>
          <c:yMode val="edge"/>
          <c:x val="0"/>
          <c:y val="0.14881481481481484"/>
          <c:w val="0.94752534287418766"/>
          <c:h val="0.72060513269175996"/>
        </c:manualLayout>
      </c:layout>
      <c:barChart>
        <c:barDir val="col"/>
        <c:grouping val="clustered"/>
        <c:ser>
          <c:idx val="0"/>
          <c:order val="0"/>
          <c:tx>
            <c:strRef>
              <c:f>'Fdos Corto Plazo'!$O$7</c:f>
              <c:strCache>
                <c:ptCount val="1"/>
                <c:pt idx="0">
                  <c:v>Valor Cuota al día 09/09/2018 (US$)</c:v>
                </c:pt>
              </c:strCache>
            </c:strRef>
          </c:tx>
          <c:dLbls>
            <c:dLbl>
              <c:idx val="0"/>
              <c:layout/>
              <c:numFmt formatCode="#,##0.0000" sourceLinked="0"/>
              <c:spPr>
                <a:noFill/>
                <a:ln>
                  <a:noFill/>
                </a:ln>
                <a:effectLst/>
              </c:spPr>
              <c:txPr>
                <a:bodyPr/>
                <a:lstStyle/>
                <a:p>
                  <a:pPr>
                    <a:defRPr/>
                  </a:pPr>
                  <a:endParaRPr lang="es-SV"/>
                </a:p>
              </c:txPr>
              <c:showVal val="1"/>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1E19-4759-B566-3B7F3E6D2063}"/>
                </c:ext>
              </c:extLst>
            </c:dLbl>
            <c:numFmt formatCode="#,##0.0000" sourceLinked="0"/>
            <c:spPr>
              <a:noFill/>
              <a:ln>
                <a:noFill/>
              </a:ln>
              <a:effectLst/>
            </c:spPr>
            <c:showVal val="1"/>
            <c:separator>, </c:separator>
            <c:extLst xmlns:c16r2="http://schemas.microsoft.com/office/drawing/2015/06/chart">
              <c:ext xmlns:c15="http://schemas.microsoft.com/office/drawing/2012/chart" uri="{CE6537A1-D6FC-4f65-9D91-7224C49458BB}">
                <c15:layout/>
                <c15:showLeaderLines val="0"/>
              </c:ext>
            </c:extLst>
          </c:dLbls>
          <c:cat>
            <c:strRef>
              <c:f>'Fdos Corto Plazo'!$N$8:$N$10</c:f>
              <c:strCache>
                <c:ptCount val="3"/>
                <c:pt idx="0">
                  <c:v>Fondo Abierto Rentable de Corto Plazo SGB</c:v>
                </c:pt>
                <c:pt idx="1">
                  <c:v>Fondo Abierto Atlántida Corto Plazo</c:v>
                </c:pt>
                <c:pt idx="2">
                  <c:v>Fondo Abierto Banagrícola</c:v>
                </c:pt>
              </c:strCache>
            </c:strRef>
          </c:cat>
          <c:val>
            <c:numRef>
              <c:f>'Fdos Corto Plazo'!$O$8:$O$10</c:f>
              <c:numCache>
                <c:formatCode>0.00</c:formatCode>
                <c:ptCount val="3"/>
                <c:pt idx="0">
                  <c:v>1.0666023899999999</c:v>
                </c:pt>
                <c:pt idx="1">
                  <c:v>1.02209459</c:v>
                </c:pt>
                <c:pt idx="2">
                  <c:v>1.0146670575000001</c:v>
                </c:pt>
              </c:numCache>
            </c:numRef>
          </c:val>
          <c:extLst xmlns:c16r2="http://schemas.microsoft.com/office/drawing/2015/06/chart">
            <c:ext xmlns:c16="http://schemas.microsoft.com/office/drawing/2014/chart" uri="{C3380CC4-5D6E-409C-BE32-E72D297353CC}">
              <c16:uniqueId val="{00000001-1E19-4759-B566-3B7F3E6D2063}"/>
            </c:ext>
          </c:extLst>
        </c:ser>
        <c:axId val="35304576"/>
        <c:axId val="35306112"/>
      </c:barChart>
      <c:catAx>
        <c:axId val="35304576"/>
        <c:scaling>
          <c:orientation val="minMax"/>
        </c:scaling>
        <c:axPos val="b"/>
        <c:numFmt formatCode="General" sourceLinked="0"/>
        <c:tickLblPos val="nextTo"/>
        <c:crossAx val="35306112"/>
        <c:crosses val="autoZero"/>
        <c:auto val="1"/>
        <c:lblAlgn val="ctr"/>
        <c:lblOffset val="100"/>
      </c:catAx>
      <c:valAx>
        <c:axId val="35306112"/>
        <c:scaling>
          <c:orientation val="minMax"/>
        </c:scaling>
        <c:delete val="1"/>
        <c:axPos val="l"/>
        <c:numFmt formatCode="#,##0.00" sourceLinked="0"/>
        <c:tickLblPos val="none"/>
        <c:crossAx val="35304576"/>
        <c:crosses val="autoZero"/>
        <c:crossBetween val="between"/>
      </c:valAx>
    </c:plotArea>
    <c:plotVisOnly val="1"/>
    <c:dispBlanksAs val="gap"/>
  </c:chart>
  <c:spPr>
    <a:ln>
      <a:noFill/>
    </a:ln>
  </c:spPr>
  <c:printSettings>
    <c:headerFooter/>
    <c:pageMargins b="0.75000000000000877" l="0.70000000000000062" r="0.70000000000000062" t="0.75000000000000877"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s-SV"/>
  <c:style val="7"/>
  <c:chart>
    <c:title>
      <c:tx>
        <c:rich>
          <a:bodyPr/>
          <a:lstStyle/>
          <a:p>
            <a:pPr>
              <a:defRPr>
                <a:latin typeface="Georgia" pitchFamily="18" charset="0"/>
              </a:defRPr>
            </a:pPr>
            <a:r>
              <a:rPr lang="es-SV">
                <a:latin typeface="Georgia" pitchFamily="18" charset="0"/>
              </a:rPr>
              <a:t>Rendimiento de los Fondos de Inversión al 09/09/2018</a:t>
            </a:r>
          </a:p>
          <a:p>
            <a:pPr>
              <a:defRPr>
                <a:latin typeface="Georgia" pitchFamily="18" charset="0"/>
              </a:defRPr>
            </a:pPr>
            <a:r>
              <a:rPr lang="es-SV">
                <a:latin typeface="Georgia" pitchFamily="18" charset="0"/>
              </a:rPr>
              <a:t>(en</a:t>
            </a:r>
            <a:r>
              <a:rPr lang="es-SV" baseline="0">
                <a:latin typeface="Georgia" pitchFamily="18" charset="0"/>
              </a:rPr>
              <a:t> porcentaje %)</a:t>
            </a:r>
            <a:endParaRPr lang="es-SV">
              <a:latin typeface="Georgia" pitchFamily="18" charset="0"/>
            </a:endParaRPr>
          </a:p>
        </c:rich>
      </c:tx>
      <c:layout>
        <c:manualLayout>
          <c:xMode val="edge"/>
          <c:yMode val="edge"/>
          <c:x val="0.15588286981723087"/>
          <c:y val="2.6462032003715812E-2"/>
        </c:manualLayout>
      </c:layout>
      <c:overlay val="1"/>
    </c:title>
    <c:plotArea>
      <c:layout>
        <c:manualLayout>
          <c:layoutTarget val="inner"/>
          <c:xMode val="edge"/>
          <c:yMode val="edge"/>
          <c:x val="0.17133394526569026"/>
          <c:y val="0.2271369357491454"/>
          <c:w val="0.54124631538283607"/>
          <c:h val="0.65265317260106048"/>
        </c:manualLayout>
      </c:layout>
      <c:barChart>
        <c:barDir val="col"/>
        <c:grouping val="clustered"/>
        <c:ser>
          <c:idx val="1"/>
          <c:order val="1"/>
          <c:tx>
            <c:strRef>
              <c:f>'Fdos Corto Plazo'!$P$18</c:f>
              <c:strCache>
                <c:ptCount val="1"/>
                <c:pt idx="0">
                  <c:v>Rendimiento Diario</c:v>
                </c:pt>
              </c:strCache>
            </c:strRef>
          </c:tx>
          <c:spPr>
            <a:solidFill>
              <a:srgbClr val="002060"/>
            </a:solidFill>
          </c:spPr>
          <c:dLbls>
            <c:numFmt formatCode="#,##0.0000" sourceLinked="0"/>
            <c:spPr>
              <a:noFill/>
              <a:ln>
                <a:noFill/>
              </a:ln>
              <a:effectLst/>
            </c:spPr>
            <c:showVal val="1"/>
            <c:extLst xmlns:c16r2="http://schemas.microsoft.com/office/drawing/2015/06/chart">
              <c:ext xmlns:c15="http://schemas.microsoft.com/office/drawing/2012/chart" uri="{CE6537A1-D6FC-4f65-9D91-7224C49458BB}">
                <c15:layout/>
                <c15:showLeaderLines val="0"/>
              </c:ext>
            </c:extLst>
          </c:dLbls>
          <c:cat>
            <c:strRef>
              <c:f>'Fdos Corto Plazo'!$N$19:$N$21</c:f>
              <c:strCache>
                <c:ptCount val="3"/>
                <c:pt idx="0">
                  <c:v>Fondo Atlántida de Liquidez a Corto Plazo</c:v>
                </c:pt>
                <c:pt idx="1">
                  <c:v>Fondo Renta Liquidez Banagrícola</c:v>
                </c:pt>
                <c:pt idx="2">
                  <c:v>Fondo Rentable de Corto Plazo SGB</c:v>
                </c:pt>
              </c:strCache>
            </c:strRef>
          </c:cat>
          <c:val>
            <c:numRef>
              <c:f>'Fdos Corto Plazo'!$P$19:$P$21</c:f>
              <c:numCache>
                <c:formatCode>0.0000000</c:formatCode>
                <c:ptCount val="3"/>
                <c:pt idx="0">
                  <c:v>3.6221147669620404</c:v>
                </c:pt>
                <c:pt idx="1">
                  <c:v>2.5359840208818198</c:v>
                </c:pt>
                <c:pt idx="2">
                  <c:v>3.4418658934656898</c:v>
                </c:pt>
              </c:numCache>
            </c:numRef>
          </c:val>
          <c:extLst xmlns:c16r2="http://schemas.microsoft.com/office/drawing/2015/06/chart">
            <c:ext xmlns:c16="http://schemas.microsoft.com/office/drawing/2014/chart" uri="{C3380CC4-5D6E-409C-BE32-E72D297353CC}">
              <c16:uniqueId val="{00000000-0BC9-4997-8E31-2313F59999C9}"/>
            </c:ext>
          </c:extLst>
        </c:ser>
        <c:ser>
          <c:idx val="2"/>
          <c:order val="2"/>
          <c:tx>
            <c:strRef>
              <c:f>'Fdos Corto Plazo'!$Q$18</c:f>
              <c:strCache>
                <c:ptCount val="1"/>
                <c:pt idx="0">
                  <c:v>Comisión</c:v>
                </c:pt>
              </c:strCache>
            </c:strRef>
          </c:tx>
          <c:spPr>
            <a:solidFill>
              <a:srgbClr val="FF0000"/>
            </a:solidFill>
          </c:spPr>
          <c:dLbls>
            <c:numFmt formatCode="#,##0.00" sourceLinked="0"/>
            <c:spPr>
              <a:noFill/>
              <a:ln>
                <a:noFill/>
              </a:ln>
              <a:effectLst/>
            </c:spPr>
            <c:showVal val="1"/>
            <c:extLst xmlns:c16r2="http://schemas.microsoft.com/office/drawing/2015/06/chart">
              <c:ext xmlns:c15="http://schemas.microsoft.com/office/drawing/2012/chart" uri="{CE6537A1-D6FC-4f65-9D91-7224C49458BB}">
                <c15:layout/>
                <c15:showLeaderLines val="0"/>
              </c:ext>
            </c:extLst>
          </c:dLbls>
          <c:cat>
            <c:strRef>
              <c:f>'Fdos Corto Plazo'!$N$19:$N$21</c:f>
              <c:strCache>
                <c:ptCount val="3"/>
                <c:pt idx="0">
                  <c:v>Fondo Atlántida de Liquidez a Corto Plazo</c:v>
                </c:pt>
                <c:pt idx="1">
                  <c:v>Fondo Renta Liquidez Banagrícola</c:v>
                </c:pt>
                <c:pt idx="2">
                  <c:v>Fondo Rentable de Corto Plazo SGB</c:v>
                </c:pt>
              </c:strCache>
            </c:strRef>
          </c:cat>
          <c:val>
            <c:numRef>
              <c:f>'Fdos Corto Plazo'!$Q$19:$Q$21</c:f>
              <c:numCache>
                <c:formatCode>0.0000000</c:formatCode>
                <c:ptCount val="3"/>
                <c:pt idx="0">
                  <c:v>1.25</c:v>
                </c:pt>
                <c:pt idx="1">
                  <c:v>1.25</c:v>
                </c:pt>
                <c:pt idx="2">
                  <c:v>1.2</c:v>
                </c:pt>
              </c:numCache>
            </c:numRef>
          </c:val>
          <c:extLst xmlns:c16r2="http://schemas.microsoft.com/office/drawing/2015/06/chart">
            <c:ext xmlns:c16="http://schemas.microsoft.com/office/drawing/2014/chart" uri="{C3380CC4-5D6E-409C-BE32-E72D297353CC}">
              <c16:uniqueId val="{00000001-0BC9-4997-8E31-2313F59999C9}"/>
            </c:ext>
          </c:extLst>
        </c:ser>
        <c:ser>
          <c:idx val="3"/>
          <c:order val="3"/>
          <c:tx>
            <c:strRef>
              <c:f>'Fdos Corto Plazo'!$R$18</c:f>
              <c:strCache>
                <c:ptCount val="1"/>
                <c:pt idx="0">
                  <c:v>Rendimiento Bruto</c:v>
                </c:pt>
              </c:strCache>
            </c:strRef>
          </c:tx>
          <c:dLbls>
            <c:numFmt formatCode="#,##0.0000" sourceLinked="0"/>
            <c:dLblPos val="outEnd"/>
            <c:showVal val="1"/>
          </c:dLbls>
          <c:cat>
            <c:strRef>
              <c:f>'Fdos Corto Plazo'!$N$19:$N$21</c:f>
              <c:strCache>
                <c:ptCount val="3"/>
                <c:pt idx="0">
                  <c:v>Fondo Atlántida de Liquidez a Corto Plazo</c:v>
                </c:pt>
                <c:pt idx="1">
                  <c:v>Fondo Renta Liquidez Banagrícola</c:v>
                </c:pt>
                <c:pt idx="2">
                  <c:v>Fondo Rentable de Corto Plazo SGB</c:v>
                </c:pt>
              </c:strCache>
            </c:strRef>
          </c:cat>
          <c:val>
            <c:numRef>
              <c:f>'Fdos Corto Plazo'!$R$19:$R$21</c:f>
              <c:numCache>
                <c:formatCode>0.0000000</c:formatCode>
                <c:ptCount val="3"/>
                <c:pt idx="0">
                  <c:v>4.9725999999999999</c:v>
                </c:pt>
                <c:pt idx="1">
                  <c:v>3.9731379822999999</c:v>
                </c:pt>
                <c:pt idx="2">
                  <c:v>4.7251000000000003</c:v>
                </c:pt>
              </c:numCache>
            </c:numRef>
          </c:val>
        </c:ser>
        <c:axId val="36812288"/>
        <c:axId val="36813824"/>
      </c:barChart>
      <c:lineChart>
        <c:grouping val="standard"/>
        <c:ser>
          <c:idx val="0"/>
          <c:order val="0"/>
          <c:tx>
            <c:strRef>
              <c:f>'Fdos Corto Plazo'!$O$18</c:f>
              <c:strCache>
                <c:ptCount val="1"/>
                <c:pt idx="0">
                  <c:v>Rendimiento Ponderado de Fondos</c:v>
                </c:pt>
              </c:strCache>
            </c:strRef>
          </c:tx>
          <c:spPr>
            <a:ln>
              <a:solidFill>
                <a:srgbClr val="FFFF00"/>
              </a:solidFill>
            </a:ln>
          </c:spPr>
          <c:marker>
            <c:symbol val="none"/>
          </c:marker>
          <c:dLbls>
            <c:dLbl>
              <c:idx val="0"/>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0BC9-4997-8E31-2313F59999C9}"/>
                </c:ext>
              </c:extLst>
            </c:dLbl>
            <c:dLbl>
              <c:idx val="1"/>
              <c:layout>
                <c:manualLayout>
                  <c:x val="-8.0718654494180576E-3"/>
                  <c:y val="9.4760119793206952E-3"/>
                </c:manualLayout>
              </c:layout>
              <c:showVal val="1"/>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4-0BC9-4997-8E31-2313F59999C9}"/>
                </c:ext>
              </c:extLst>
            </c:dLbl>
            <c:dLbl>
              <c:idx val="2"/>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0BC9-4997-8E31-2313F59999C9}"/>
                </c:ext>
              </c:extLst>
            </c:dLbl>
            <c:numFmt formatCode="#,##0.0000" sourceLinked="0"/>
            <c:spPr>
              <a:noFill/>
              <a:ln>
                <a:noFill/>
              </a:ln>
              <a:effectLst/>
            </c:spPr>
            <c:showVal val="1"/>
            <c:extLst xmlns:c16r2="http://schemas.microsoft.com/office/drawing/2015/06/chart">
              <c:ext xmlns:c15="http://schemas.microsoft.com/office/drawing/2012/chart" uri="{CE6537A1-D6FC-4f65-9D91-7224C49458BB}">
                <c15:showLeaderLines val="0"/>
              </c:ext>
            </c:extLst>
          </c:dLbls>
          <c:cat>
            <c:strRef>
              <c:f>'Fdos Corto Plazo'!$N$19:$N$21</c:f>
              <c:strCache>
                <c:ptCount val="3"/>
                <c:pt idx="0">
                  <c:v>Fondo Atlántida de Liquidez a Corto Plazo</c:v>
                </c:pt>
                <c:pt idx="1">
                  <c:v>Fondo Renta Liquidez Banagrícola</c:v>
                </c:pt>
                <c:pt idx="2">
                  <c:v>Fondo Rentable de Corto Plazo SGB</c:v>
                </c:pt>
              </c:strCache>
            </c:strRef>
          </c:cat>
          <c:val>
            <c:numRef>
              <c:f>'Fdos Corto Plazo'!$O$19:$O$21</c:f>
              <c:numCache>
                <c:formatCode>0.0000000</c:formatCode>
                <c:ptCount val="3"/>
                <c:pt idx="0">
                  <c:v>3.3644975451465915</c:v>
                </c:pt>
                <c:pt idx="1">
                  <c:v>3.3644975451465915</c:v>
                </c:pt>
                <c:pt idx="2">
                  <c:v>3.3644975451465915</c:v>
                </c:pt>
              </c:numCache>
            </c:numRef>
          </c:val>
          <c:extLst xmlns:c16r2="http://schemas.microsoft.com/office/drawing/2015/06/chart">
            <c:ext xmlns:c16="http://schemas.microsoft.com/office/drawing/2014/chart" uri="{C3380CC4-5D6E-409C-BE32-E72D297353CC}">
              <c16:uniqueId val="{00000006-0BC9-4997-8E31-2313F59999C9}"/>
            </c:ext>
          </c:extLst>
        </c:ser>
        <c:marker val="1"/>
        <c:axId val="36812288"/>
        <c:axId val="36813824"/>
      </c:lineChart>
      <c:catAx>
        <c:axId val="36812288"/>
        <c:scaling>
          <c:orientation val="minMax"/>
        </c:scaling>
        <c:axPos val="b"/>
        <c:numFmt formatCode="General" sourceLinked="0"/>
        <c:tickLblPos val="nextTo"/>
        <c:txPr>
          <a:bodyPr/>
          <a:lstStyle/>
          <a:p>
            <a:pPr>
              <a:defRPr>
                <a:latin typeface="Georgia" pitchFamily="18" charset="0"/>
              </a:defRPr>
            </a:pPr>
            <a:endParaRPr lang="es-SV"/>
          </a:p>
        </c:txPr>
        <c:crossAx val="36813824"/>
        <c:crosses val="autoZero"/>
        <c:auto val="1"/>
        <c:lblAlgn val="ctr"/>
        <c:lblOffset val="100"/>
      </c:catAx>
      <c:valAx>
        <c:axId val="36813824"/>
        <c:scaling>
          <c:orientation val="minMax"/>
        </c:scaling>
        <c:axPos val="l"/>
        <c:numFmt formatCode="0.0000000" sourceLinked="1"/>
        <c:tickLblPos val="nextTo"/>
        <c:crossAx val="36812288"/>
        <c:crosses val="autoZero"/>
        <c:crossBetween val="between"/>
      </c:valAx>
    </c:plotArea>
    <c:legend>
      <c:legendPos val="r"/>
      <c:layout/>
      <c:txPr>
        <a:bodyPr/>
        <a:lstStyle/>
        <a:p>
          <a:pPr>
            <a:defRPr>
              <a:latin typeface="Georgia" pitchFamily="18" charset="0"/>
            </a:defRPr>
          </a:pPr>
          <a:endParaRPr lang="es-SV"/>
        </a:p>
      </c:txPr>
    </c:legend>
    <c:plotVisOnly val="1"/>
    <c:dispBlanksAs val="gap"/>
  </c:chart>
  <c:spPr>
    <a:ln>
      <a:noFill/>
    </a:ln>
  </c:spPr>
  <c:printSettings>
    <c:headerFooter/>
    <c:pageMargins b="0.750000000000005" l="0.70000000000000062" r="0.70000000000000062" t="0.75000000000000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s-SV"/>
  <c:chart>
    <c:title>
      <c:txPr>
        <a:bodyPr/>
        <a:lstStyle/>
        <a:p>
          <a:pPr>
            <a:defRPr sz="1600" b="1">
              <a:latin typeface="Georgia" panose="02040502050405020303" pitchFamily="18" charset="0"/>
            </a:defRPr>
          </a:pPr>
          <a:endParaRPr lang="es-SV"/>
        </a:p>
      </c:txPr>
    </c:title>
    <c:plotArea>
      <c:layout>
        <c:manualLayout>
          <c:layoutTarget val="inner"/>
          <c:xMode val="edge"/>
          <c:yMode val="edge"/>
          <c:x val="2.7994780976802171E-2"/>
          <c:y val="0.18116265466816647"/>
          <c:w val="0.93876130828114124"/>
          <c:h val="0.64205639775455114"/>
        </c:manualLayout>
      </c:layout>
      <c:barChart>
        <c:barDir val="col"/>
        <c:grouping val="clustered"/>
        <c:ser>
          <c:idx val="0"/>
          <c:order val="0"/>
          <c:tx>
            <c:strRef>
              <c:f>'Fdos Mediano Plazo2.1'!$L$5</c:f>
              <c:strCache>
                <c:ptCount val="1"/>
                <c:pt idx="0">
                  <c:v>Comisión por Administración(%)</c:v>
                </c:pt>
              </c:strCache>
            </c:strRef>
          </c:tx>
          <c:dLbls>
            <c:numFmt formatCode="#,##0.0000" sourceLinked="0"/>
            <c:spPr>
              <a:noFill/>
              <a:ln>
                <a:noFill/>
              </a:ln>
              <a:effectLst/>
            </c:spPr>
            <c:showVal val="1"/>
            <c:extLst xmlns:c16r2="http://schemas.microsoft.com/office/drawing/2015/06/chart">
              <c:ext xmlns:c15="http://schemas.microsoft.com/office/drawing/2012/chart" uri="{CE6537A1-D6FC-4f65-9D91-7224C49458BB}">
                <c15:showLeaderLines val="0"/>
              </c:ext>
            </c:extLst>
          </c:dLbls>
          <c:cat>
            <c:strRef>
              <c:f>'Fdos Mediano Plazo2.1'!$K$6:$K$7</c:f>
              <c:strCache>
                <c:ptCount val="2"/>
                <c:pt idx="0">
                  <c:v>Fondo Atlántida de Crecimiento a Mediano Plazo</c:v>
                </c:pt>
                <c:pt idx="1">
                  <c:v>Fondo  Abierto Plazo 180</c:v>
                </c:pt>
              </c:strCache>
            </c:strRef>
          </c:cat>
          <c:val>
            <c:numRef>
              <c:f>'Fdos Mediano Plazo2.1'!$L$6:$L$7</c:f>
              <c:numCache>
                <c:formatCode>General</c:formatCode>
                <c:ptCount val="2"/>
                <c:pt idx="0">
                  <c:v>0.26</c:v>
                </c:pt>
                <c:pt idx="1">
                  <c:v>0.25</c:v>
                </c:pt>
              </c:numCache>
            </c:numRef>
          </c:val>
          <c:extLst xmlns:c16r2="http://schemas.microsoft.com/office/drawing/2015/06/chart">
            <c:ext xmlns:c16="http://schemas.microsoft.com/office/drawing/2014/chart" uri="{C3380CC4-5D6E-409C-BE32-E72D297353CC}">
              <c16:uniqueId val="{00000000-6BD7-4FDC-B95E-666E4708F239}"/>
            </c:ext>
          </c:extLst>
        </c:ser>
        <c:axId val="38543360"/>
        <c:axId val="38544896"/>
      </c:barChart>
      <c:catAx>
        <c:axId val="38543360"/>
        <c:scaling>
          <c:orientation val="minMax"/>
        </c:scaling>
        <c:axPos val="b"/>
        <c:numFmt formatCode="General" sourceLinked="0"/>
        <c:tickLblPos val="nextTo"/>
        <c:crossAx val="38544896"/>
        <c:crosses val="autoZero"/>
        <c:auto val="1"/>
        <c:lblAlgn val="ctr"/>
        <c:lblOffset val="100"/>
      </c:catAx>
      <c:valAx>
        <c:axId val="38544896"/>
        <c:scaling>
          <c:orientation val="minMax"/>
        </c:scaling>
        <c:delete val="1"/>
        <c:axPos val="l"/>
        <c:numFmt formatCode="General" sourceLinked="1"/>
        <c:tickLblPos val="none"/>
        <c:crossAx val="38543360"/>
        <c:crosses val="autoZero"/>
        <c:crossBetween val="between"/>
      </c:valAx>
    </c:plotArea>
    <c:plotVisOnly val="1"/>
    <c:dispBlanksAs val="gap"/>
  </c:chart>
  <c:spPr>
    <a:ln>
      <a:noFill/>
    </a:ln>
  </c:spPr>
  <c:printSettings>
    <c:headerFooter/>
    <c:pageMargins b="0.75000000000000888" l="0.70000000000000062" r="0.70000000000000062" t="0.75000000000000888"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s-SV"/>
  <c:chart>
    <c:title>
      <c:tx>
        <c:rich>
          <a:bodyPr/>
          <a:lstStyle/>
          <a:p>
            <a:pPr>
              <a:defRPr/>
            </a:pPr>
            <a:r>
              <a:rPr lang="en-US"/>
              <a:t>Valor Cuota al día 09/09/2018 (US$)</a:t>
            </a:r>
          </a:p>
        </c:rich>
      </c:tx>
      <c:layout/>
    </c:title>
    <c:plotArea>
      <c:layout>
        <c:manualLayout>
          <c:layoutTarget val="inner"/>
          <c:xMode val="edge"/>
          <c:yMode val="edge"/>
          <c:x val="0"/>
          <c:y val="0.14881481481481484"/>
          <c:w val="0.94752534287418788"/>
          <c:h val="0.72060513269176041"/>
        </c:manualLayout>
      </c:layout>
      <c:barChart>
        <c:barDir val="col"/>
        <c:grouping val="clustered"/>
        <c:ser>
          <c:idx val="0"/>
          <c:order val="0"/>
          <c:tx>
            <c:strRef>
              <c:f>'Fdos Mediano Plazo '!$O$7</c:f>
              <c:strCache>
                <c:ptCount val="1"/>
                <c:pt idx="0">
                  <c:v>Valor Cuota al día 09/09/2018 (US$)</c:v>
                </c:pt>
              </c:strCache>
            </c:strRef>
          </c:tx>
          <c:dLbls>
            <c:dLbl>
              <c:idx val="0"/>
              <c:layout/>
              <c:numFmt formatCode="#,##0.0000" sourceLinked="0"/>
              <c:spPr>
                <a:noFill/>
                <a:ln>
                  <a:noFill/>
                </a:ln>
                <a:effectLst/>
              </c:spPr>
              <c:txPr>
                <a:bodyPr/>
                <a:lstStyle/>
                <a:p>
                  <a:pPr>
                    <a:defRPr/>
                  </a:pPr>
                  <a:endParaRPr lang="es-SV"/>
                </a:p>
              </c:txPr>
              <c:showVal val="1"/>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8442-4E13-B6FF-7D049A04A59C}"/>
                </c:ext>
              </c:extLst>
            </c:dLbl>
            <c:numFmt formatCode="#,##0.0000" sourceLinked="0"/>
            <c:spPr>
              <a:noFill/>
              <a:ln>
                <a:noFill/>
              </a:ln>
              <a:effectLst/>
            </c:spPr>
            <c:showVal val="1"/>
            <c:separator>, </c:separator>
            <c:extLst xmlns:c16r2="http://schemas.microsoft.com/office/drawing/2015/06/chart">
              <c:ext xmlns:c15="http://schemas.microsoft.com/office/drawing/2012/chart" uri="{CE6537A1-D6FC-4f65-9D91-7224C49458BB}">
                <c15:layout/>
                <c15:showLeaderLines val="0"/>
              </c:ext>
            </c:extLst>
          </c:dLbls>
          <c:cat>
            <c:strRef>
              <c:f>'Fdos Mediano Plazo '!$N$8:$N$9</c:f>
              <c:strCache>
                <c:ptCount val="2"/>
                <c:pt idx="0">
                  <c:v>Fondo Plazo 180 SGB</c:v>
                </c:pt>
                <c:pt idx="1">
                  <c:v>Fondo  Atlántida Mediano Plazo</c:v>
                </c:pt>
              </c:strCache>
            </c:strRef>
          </c:cat>
          <c:val>
            <c:numRef>
              <c:f>'Fdos Mediano Plazo '!$O$8:$O$9</c:f>
              <c:numCache>
                <c:formatCode>0.00</c:formatCode>
                <c:ptCount val="2"/>
                <c:pt idx="0">
                  <c:v>1.0216221313</c:v>
                </c:pt>
                <c:pt idx="1">
                  <c:v>1.02015934</c:v>
                </c:pt>
              </c:numCache>
            </c:numRef>
          </c:val>
          <c:extLst xmlns:c16r2="http://schemas.microsoft.com/office/drawing/2015/06/chart">
            <c:ext xmlns:c16="http://schemas.microsoft.com/office/drawing/2014/chart" uri="{C3380CC4-5D6E-409C-BE32-E72D297353CC}">
              <c16:uniqueId val="{00000001-8442-4E13-B6FF-7D049A04A59C}"/>
            </c:ext>
          </c:extLst>
        </c:ser>
        <c:axId val="38579200"/>
        <c:axId val="38580992"/>
      </c:barChart>
      <c:catAx>
        <c:axId val="38579200"/>
        <c:scaling>
          <c:orientation val="minMax"/>
        </c:scaling>
        <c:axPos val="b"/>
        <c:numFmt formatCode="General" sourceLinked="0"/>
        <c:tickLblPos val="nextTo"/>
        <c:txPr>
          <a:bodyPr/>
          <a:lstStyle/>
          <a:p>
            <a:pPr>
              <a:defRPr sz="900"/>
            </a:pPr>
            <a:endParaRPr lang="es-SV"/>
          </a:p>
        </c:txPr>
        <c:crossAx val="38580992"/>
        <c:crosses val="autoZero"/>
        <c:auto val="1"/>
        <c:lblAlgn val="ctr"/>
        <c:lblOffset val="100"/>
      </c:catAx>
      <c:valAx>
        <c:axId val="38580992"/>
        <c:scaling>
          <c:orientation val="minMax"/>
        </c:scaling>
        <c:delete val="1"/>
        <c:axPos val="l"/>
        <c:numFmt formatCode="#,##0.00" sourceLinked="0"/>
        <c:tickLblPos val="none"/>
        <c:crossAx val="38579200"/>
        <c:crosses val="autoZero"/>
        <c:crossBetween val="between"/>
      </c:valAx>
    </c:plotArea>
    <c:plotVisOnly val="1"/>
    <c:dispBlanksAs val="gap"/>
  </c:chart>
  <c:spPr>
    <a:ln>
      <a:noFill/>
    </a:ln>
  </c:spPr>
  <c:printSettings>
    <c:headerFooter/>
    <c:pageMargins b="0.75000000000000899" l="0.70000000000000062" r="0.70000000000000062" t="0.75000000000000899"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s-SV"/>
  <c:style val="7"/>
  <c:chart>
    <c:title>
      <c:tx>
        <c:rich>
          <a:bodyPr/>
          <a:lstStyle/>
          <a:p>
            <a:pPr>
              <a:defRPr>
                <a:latin typeface="Georgia" pitchFamily="18" charset="0"/>
              </a:defRPr>
            </a:pPr>
            <a:r>
              <a:rPr lang="es-SV">
                <a:latin typeface="Georgia" pitchFamily="18" charset="0"/>
              </a:rPr>
              <a:t>Rendimiento</a:t>
            </a:r>
            <a:r>
              <a:rPr lang="es-SV" baseline="0">
                <a:latin typeface="Georgia" pitchFamily="18" charset="0"/>
              </a:rPr>
              <a:t> de los Fondos de Inversion al 09/09/2018 (en porcentaje %)</a:t>
            </a:r>
          </a:p>
        </c:rich>
      </c:tx>
      <c:layout/>
      <c:overlay val="1"/>
    </c:title>
    <c:plotArea>
      <c:layout>
        <c:manualLayout>
          <c:layoutTarget val="inner"/>
          <c:xMode val="edge"/>
          <c:yMode val="edge"/>
          <c:x val="0.12832669312252309"/>
          <c:y val="0.2456597408995842"/>
          <c:w val="0.64258684632085405"/>
          <c:h val="0.66439786575659965"/>
        </c:manualLayout>
      </c:layout>
      <c:barChart>
        <c:barDir val="col"/>
        <c:grouping val="clustered"/>
        <c:ser>
          <c:idx val="1"/>
          <c:order val="1"/>
          <c:tx>
            <c:strRef>
              <c:f>'Fdos Mediano Plazo '!$P$17</c:f>
              <c:strCache>
                <c:ptCount val="1"/>
                <c:pt idx="0">
                  <c:v>Rendimiento Diario</c:v>
                </c:pt>
              </c:strCache>
            </c:strRef>
          </c:tx>
          <c:spPr>
            <a:solidFill>
              <a:srgbClr val="002060"/>
            </a:solidFill>
          </c:spPr>
          <c:dLbls>
            <c:numFmt formatCode="#,##0.0000" sourceLinked="0"/>
            <c:spPr>
              <a:noFill/>
              <a:ln>
                <a:noFill/>
              </a:ln>
              <a:effectLst/>
            </c:spPr>
            <c:showVal val="1"/>
            <c:extLst xmlns:c16r2="http://schemas.microsoft.com/office/drawing/2015/06/chart">
              <c:ext xmlns:c15="http://schemas.microsoft.com/office/drawing/2012/chart" uri="{CE6537A1-D6FC-4f65-9D91-7224C49458BB}">
                <c15:layout/>
                <c15:showLeaderLines val="0"/>
              </c:ext>
            </c:extLst>
          </c:dLbls>
          <c:cat>
            <c:strRef>
              <c:f>'Fdos Mediano Plazo '!$N$18:$N$19</c:f>
              <c:strCache>
                <c:ptCount val="2"/>
                <c:pt idx="0">
                  <c:v>Fondo de Inversión Abierto Atlántida de Crecimiento a Mediano Plazo</c:v>
                </c:pt>
                <c:pt idx="1">
                  <c:v>Fondo de Inversión Abierto Plazo 180 SGB</c:v>
                </c:pt>
              </c:strCache>
            </c:strRef>
          </c:cat>
          <c:val>
            <c:numRef>
              <c:f>'Fdos Mediano Plazo '!$P$18:$P$19</c:f>
              <c:numCache>
                <c:formatCode>General</c:formatCode>
                <c:ptCount val="2"/>
                <c:pt idx="0">
                  <c:v>5.54254873211271</c:v>
                </c:pt>
                <c:pt idx="1">
                  <c:v>5.2716424441957805</c:v>
                </c:pt>
              </c:numCache>
            </c:numRef>
          </c:val>
          <c:extLst xmlns:c16r2="http://schemas.microsoft.com/office/drawing/2015/06/chart">
            <c:ext xmlns:c16="http://schemas.microsoft.com/office/drawing/2014/chart" uri="{C3380CC4-5D6E-409C-BE32-E72D297353CC}">
              <c16:uniqueId val="{00000000-F0F0-40E3-897E-5B1680A6A668}"/>
            </c:ext>
          </c:extLst>
        </c:ser>
        <c:ser>
          <c:idx val="2"/>
          <c:order val="2"/>
          <c:tx>
            <c:strRef>
              <c:f>'Fdos Mediano Plazo '!$Q$17</c:f>
              <c:strCache>
                <c:ptCount val="1"/>
                <c:pt idx="0">
                  <c:v>Comisión</c:v>
                </c:pt>
              </c:strCache>
            </c:strRef>
          </c:tx>
          <c:spPr>
            <a:solidFill>
              <a:srgbClr val="FF0000"/>
            </a:solidFill>
          </c:spPr>
          <c:dLbls>
            <c:numFmt formatCode="General" sourceLinked="0"/>
            <c:spPr>
              <a:noFill/>
              <a:ln>
                <a:noFill/>
              </a:ln>
              <a:effectLst/>
            </c:spPr>
            <c:showVal val="1"/>
            <c:extLst xmlns:c16r2="http://schemas.microsoft.com/office/drawing/2015/06/chart">
              <c:ext xmlns:c15="http://schemas.microsoft.com/office/drawing/2012/chart" uri="{CE6537A1-D6FC-4f65-9D91-7224C49458BB}">
                <c15:layout/>
                <c15:showLeaderLines val="0"/>
              </c:ext>
            </c:extLst>
          </c:dLbls>
          <c:cat>
            <c:strRef>
              <c:f>'Fdos Mediano Plazo '!$N$18:$N$19</c:f>
              <c:strCache>
                <c:ptCount val="2"/>
                <c:pt idx="0">
                  <c:v>Fondo de Inversión Abierto Atlántida de Crecimiento a Mediano Plazo</c:v>
                </c:pt>
                <c:pt idx="1">
                  <c:v>Fondo de Inversión Abierto Plazo 180 SGB</c:v>
                </c:pt>
              </c:strCache>
            </c:strRef>
          </c:cat>
          <c:val>
            <c:numRef>
              <c:f>'Fdos Mediano Plazo '!$Q$18:$Q$19</c:f>
              <c:numCache>
                <c:formatCode>General</c:formatCode>
                <c:ptCount val="2"/>
                <c:pt idx="0">
                  <c:v>0.26</c:v>
                </c:pt>
                <c:pt idx="1">
                  <c:v>0.25</c:v>
                </c:pt>
              </c:numCache>
            </c:numRef>
          </c:val>
          <c:extLst xmlns:c16r2="http://schemas.microsoft.com/office/drawing/2015/06/chart">
            <c:ext xmlns:c16="http://schemas.microsoft.com/office/drawing/2014/chart" uri="{C3380CC4-5D6E-409C-BE32-E72D297353CC}">
              <c16:uniqueId val="{00000001-F0F0-40E3-897E-5B1680A6A668}"/>
            </c:ext>
          </c:extLst>
        </c:ser>
        <c:ser>
          <c:idx val="3"/>
          <c:order val="3"/>
          <c:tx>
            <c:strRef>
              <c:f>'Fdos Mediano Plazo '!$R$17</c:f>
              <c:strCache>
                <c:ptCount val="1"/>
                <c:pt idx="0">
                  <c:v>Rendimiento Bruto</c:v>
                </c:pt>
              </c:strCache>
            </c:strRef>
          </c:tx>
          <c:dLbls>
            <c:numFmt formatCode="#,##0.0000" sourceLinked="0"/>
            <c:spPr>
              <a:noFill/>
              <a:ln>
                <a:noFill/>
              </a:ln>
              <a:effectLst/>
            </c:spPr>
            <c:showVal val="1"/>
            <c:extLst xmlns:c16r2="http://schemas.microsoft.com/office/drawing/2015/06/chart">
              <c:ext xmlns:c15="http://schemas.microsoft.com/office/drawing/2012/chart" uri="{CE6537A1-D6FC-4f65-9D91-7224C49458BB}">
                <c15:layout/>
                <c15:showLeaderLines val="0"/>
              </c:ext>
            </c:extLst>
          </c:dLbls>
          <c:val>
            <c:numRef>
              <c:f>'Fdos Mediano Plazo '!$R$18:$R$19</c:f>
              <c:numCache>
                <c:formatCode>0.0000</c:formatCode>
                <c:ptCount val="2"/>
                <c:pt idx="0">
                  <c:v>5.8325599999999998E-2</c:v>
                </c:pt>
                <c:pt idx="1">
                  <c:v>5.7089000000000001E-2</c:v>
                </c:pt>
              </c:numCache>
            </c:numRef>
          </c:val>
          <c:extLst xmlns:c16r2="http://schemas.microsoft.com/office/drawing/2015/06/chart">
            <c:ext xmlns:c16="http://schemas.microsoft.com/office/drawing/2014/chart" uri="{C3380CC4-5D6E-409C-BE32-E72D297353CC}">
              <c16:uniqueId val="{00000002-F0F0-40E3-897E-5B1680A6A668}"/>
            </c:ext>
          </c:extLst>
        </c:ser>
        <c:axId val="38699392"/>
        <c:axId val="38700928"/>
      </c:barChart>
      <c:lineChart>
        <c:grouping val="standard"/>
        <c:ser>
          <c:idx val="0"/>
          <c:order val="0"/>
          <c:tx>
            <c:strRef>
              <c:f>'Fdos Mediano Plazo '!$O$17</c:f>
              <c:strCache>
                <c:ptCount val="1"/>
                <c:pt idx="0">
                  <c:v>Rendimiento Ponderado de Fondos</c:v>
                </c:pt>
              </c:strCache>
            </c:strRef>
          </c:tx>
          <c:spPr>
            <a:ln>
              <a:solidFill>
                <a:srgbClr val="FFFF00"/>
              </a:solidFill>
            </a:ln>
          </c:spPr>
          <c:marker>
            <c:symbol val="none"/>
          </c:marker>
          <c:dLbls>
            <c:dLbl>
              <c:idx val="0"/>
              <c:layout>
                <c:manualLayout>
                  <c:x val="0.11243172649805112"/>
                  <c:y val="3.9882711629601435E-2"/>
                </c:manualLayout>
              </c:layout>
              <c:numFmt formatCode="#,##0.0000" sourceLinked="0"/>
              <c:spPr/>
              <c:txPr>
                <a:bodyPr/>
                <a:lstStyle/>
                <a:p>
                  <a:pPr>
                    <a:defRPr/>
                  </a:pPr>
                  <a:endParaRPr lang="es-SV"/>
                </a:p>
              </c:txPr>
              <c:showVal val="1"/>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3-F0F0-40E3-897E-5B1680A6A668}"/>
                </c:ext>
              </c:extLst>
            </c:dLbl>
            <c:dLbl>
              <c:idx val="1"/>
              <c:delete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F0F0-40E3-897E-5B1680A6A668}"/>
                </c:ext>
              </c:extLst>
            </c:dLbl>
            <c:numFmt formatCode="General" sourceLinked="0"/>
            <c:spPr>
              <a:noFill/>
              <a:ln>
                <a:noFill/>
              </a:ln>
              <a:effectLst/>
            </c:spPr>
            <c:showVal val="1"/>
            <c:extLst xmlns:c16r2="http://schemas.microsoft.com/office/drawing/2015/06/chart">
              <c:ext xmlns:c15="http://schemas.microsoft.com/office/drawing/2012/chart" uri="{CE6537A1-D6FC-4f65-9D91-7224C49458BB}">
                <c15:showLeaderLines val="0"/>
              </c:ext>
            </c:extLst>
          </c:dLbls>
          <c:cat>
            <c:strRef>
              <c:f>'Fdos Mediano Plazo '!$N$18:$N$19</c:f>
              <c:strCache>
                <c:ptCount val="2"/>
                <c:pt idx="0">
                  <c:v>Fondo de Inversión Abierto Atlántida de Crecimiento a Mediano Plazo</c:v>
                </c:pt>
                <c:pt idx="1">
                  <c:v>Fondo de Inversión Abierto Plazo 180 SGB</c:v>
                </c:pt>
              </c:strCache>
            </c:strRef>
          </c:cat>
          <c:val>
            <c:numRef>
              <c:f>'Fdos Mediano Plazo '!$O$18:$O$19</c:f>
              <c:numCache>
                <c:formatCode>General</c:formatCode>
                <c:ptCount val="2"/>
                <c:pt idx="0">
                  <c:v>5.3348400697646667</c:v>
                </c:pt>
                <c:pt idx="1">
                  <c:v>5.3348400697646667</c:v>
                </c:pt>
              </c:numCache>
            </c:numRef>
          </c:val>
          <c:extLst xmlns:c16r2="http://schemas.microsoft.com/office/drawing/2015/06/chart">
            <c:ext xmlns:c16="http://schemas.microsoft.com/office/drawing/2014/chart" uri="{C3380CC4-5D6E-409C-BE32-E72D297353CC}">
              <c16:uniqueId val="{00000005-F0F0-40E3-897E-5B1680A6A668}"/>
            </c:ext>
          </c:extLst>
        </c:ser>
        <c:marker val="1"/>
        <c:axId val="38699392"/>
        <c:axId val="38700928"/>
      </c:lineChart>
      <c:catAx>
        <c:axId val="38699392"/>
        <c:scaling>
          <c:orientation val="minMax"/>
        </c:scaling>
        <c:axPos val="b"/>
        <c:numFmt formatCode="General" sourceLinked="0"/>
        <c:tickLblPos val="nextTo"/>
        <c:txPr>
          <a:bodyPr/>
          <a:lstStyle/>
          <a:p>
            <a:pPr>
              <a:defRPr>
                <a:latin typeface="Georgia" pitchFamily="18" charset="0"/>
              </a:defRPr>
            </a:pPr>
            <a:endParaRPr lang="es-SV"/>
          </a:p>
        </c:txPr>
        <c:crossAx val="38700928"/>
        <c:crosses val="autoZero"/>
        <c:auto val="1"/>
        <c:lblAlgn val="ctr"/>
        <c:lblOffset val="100"/>
      </c:catAx>
      <c:valAx>
        <c:axId val="38700928"/>
        <c:scaling>
          <c:orientation val="minMax"/>
        </c:scaling>
        <c:axPos val="l"/>
        <c:numFmt formatCode="General" sourceLinked="1"/>
        <c:tickLblPos val="nextTo"/>
        <c:crossAx val="38699392"/>
        <c:crosses val="autoZero"/>
        <c:crossBetween val="between"/>
      </c:valAx>
    </c:plotArea>
    <c:legend>
      <c:legendPos val="r"/>
      <c:layout>
        <c:manualLayout>
          <c:xMode val="edge"/>
          <c:yMode val="edge"/>
          <c:x val="0.74903216132377171"/>
          <c:y val="0.31115449029324638"/>
          <c:w val="0.25096783867622829"/>
          <c:h val="0.26429496876676734"/>
        </c:manualLayout>
      </c:layout>
      <c:txPr>
        <a:bodyPr/>
        <a:lstStyle/>
        <a:p>
          <a:pPr>
            <a:defRPr>
              <a:latin typeface="Georgia" pitchFamily="18" charset="0"/>
            </a:defRPr>
          </a:pPr>
          <a:endParaRPr lang="es-SV"/>
        </a:p>
      </c:txPr>
    </c:legend>
    <c:plotVisOnly val="1"/>
    <c:dispBlanksAs val="gap"/>
  </c:chart>
  <c:spPr>
    <a:ln>
      <a:noFill/>
    </a:ln>
  </c:spPr>
  <c:printSettings>
    <c:headerFooter/>
    <c:pageMargins b="0.75000000000000488" l="0.70000000000000062" r="0.70000000000000062" t="0.75000000000000488"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s-SV"/>
  <c:chart>
    <c:title>
      <c:txPr>
        <a:bodyPr/>
        <a:lstStyle/>
        <a:p>
          <a:pPr>
            <a:defRPr sz="1600" b="1">
              <a:latin typeface="Georgia" panose="02040502050405020303" pitchFamily="18" charset="0"/>
            </a:defRPr>
          </a:pPr>
          <a:endParaRPr lang="es-SV"/>
        </a:p>
      </c:txPr>
    </c:title>
    <c:plotArea>
      <c:layout>
        <c:manualLayout>
          <c:layoutTarget val="inner"/>
          <c:xMode val="edge"/>
          <c:yMode val="edge"/>
          <c:x val="3.8970076548364652E-2"/>
          <c:y val="0.18116251482799731"/>
          <c:w val="0.93876130828114124"/>
          <c:h val="0.64205639775455114"/>
        </c:manualLayout>
      </c:layout>
      <c:barChart>
        <c:barDir val="col"/>
        <c:grouping val="clustered"/>
        <c:ser>
          <c:idx val="0"/>
          <c:order val="0"/>
          <c:tx>
            <c:strRef>
              <c:f>'Fdos Mediano Plazo2.1'!$L$5</c:f>
              <c:strCache>
                <c:ptCount val="1"/>
                <c:pt idx="0">
                  <c:v>Comisión por Administración(%)</c:v>
                </c:pt>
              </c:strCache>
            </c:strRef>
          </c:tx>
          <c:dLbls>
            <c:numFmt formatCode="#,##0.000" sourceLinked="0"/>
            <c:spPr>
              <a:noFill/>
              <a:ln>
                <a:noFill/>
              </a:ln>
              <a:effectLst/>
            </c:spPr>
            <c:showVal val="1"/>
            <c:extLst xmlns:c16r2="http://schemas.microsoft.com/office/drawing/2015/06/chart">
              <c:ext xmlns:c15="http://schemas.microsoft.com/office/drawing/2012/chart" uri="{CE6537A1-D6FC-4f65-9D91-7224C49458BB}">
                <c15:showLeaderLines val="0"/>
              </c:ext>
            </c:extLst>
          </c:dLbls>
          <c:cat>
            <c:strRef>
              <c:f>'Fdos Mediano Plazo2.1'!$K$6:$K$7</c:f>
              <c:strCache>
                <c:ptCount val="2"/>
                <c:pt idx="0">
                  <c:v>Fondo Atlántida de Crecimiento a Mediano Plazo</c:v>
                </c:pt>
                <c:pt idx="1">
                  <c:v>Fondo  Abierto Plazo 180</c:v>
                </c:pt>
              </c:strCache>
            </c:strRef>
          </c:cat>
          <c:val>
            <c:numRef>
              <c:f>'Fdos Mediano Plazo2.1'!$L$6:$L$7</c:f>
              <c:numCache>
                <c:formatCode>General</c:formatCode>
                <c:ptCount val="2"/>
                <c:pt idx="0">
                  <c:v>0.26</c:v>
                </c:pt>
                <c:pt idx="1">
                  <c:v>0.25</c:v>
                </c:pt>
              </c:numCache>
            </c:numRef>
          </c:val>
          <c:extLst xmlns:c16r2="http://schemas.microsoft.com/office/drawing/2015/06/chart">
            <c:ext xmlns:c16="http://schemas.microsoft.com/office/drawing/2014/chart" uri="{C3380CC4-5D6E-409C-BE32-E72D297353CC}">
              <c16:uniqueId val="{00000000-88C9-4236-95DD-99BD25F1E977}"/>
            </c:ext>
          </c:extLst>
        </c:ser>
        <c:axId val="39030784"/>
        <c:axId val="39032320"/>
      </c:barChart>
      <c:catAx>
        <c:axId val="39030784"/>
        <c:scaling>
          <c:orientation val="minMax"/>
        </c:scaling>
        <c:axPos val="b"/>
        <c:numFmt formatCode="General" sourceLinked="0"/>
        <c:tickLblPos val="nextTo"/>
        <c:crossAx val="39032320"/>
        <c:crosses val="autoZero"/>
        <c:auto val="1"/>
        <c:lblAlgn val="ctr"/>
        <c:lblOffset val="100"/>
      </c:catAx>
      <c:valAx>
        <c:axId val="39032320"/>
        <c:scaling>
          <c:orientation val="minMax"/>
        </c:scaling>
        <c:delete val="1"/>
        <c:axPos val="l"/>
        <c:numFmt formatCode="General" sourceLinked="1"/>
        <c:tickLblPos val="none"/>
        <c:crossAx val="39030784"/>
        <c:crosses val="autoZero"/>
        <c:crossBetween val="between"/>
      </c:valAx>
    </c:plotArea>
    <c:plotVisOnly val="1"/>
    <c:dispBlanksAs val="gap"/>
  </c:chart>
  <c:spPr>
    <a:ln>
      <a:noFill/>
    </a:ln>
  </c:spPr>
  <c:printSettings>
    <c:headerFooter/>
    <c:pageMargins b="0.75000000000000866" l="0.70000000000000062" r="0.70000000000000062" t="0.75000000000000866"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s-SV"/>
  <c:style val="7"/>
  <c:chart>
    <c:title>
      <c:tx>
        <c:rich>
          <a:bodyPr/>
          <a:lstStyle/>
          <a:p>
            <a:pPr>
              <a:defRPr sz="1600">
                <a:latin typeface="Georgia" pitchFamily="18" charset="0"/>
              </a:defRPr>
            </a:pPr>
            <a:r>
              <a:rPr lang="es-SV" sz="1600" b="1" i="0" u="none" strike="noStrike" kern="1200" baseline="0">
                <a:solidFill>
                  <a:sysClr val="windowText" lastClr="000000"/>
                </a:solidFill>
                <a:latin typeface="Georgia" pitchFamily="18" charset="0"/>
                <a:ea typeface="+mn-ea"/>
                <a:cs typeface="+mn-cs"/>
              </a:rPr>
              <a:t>Rendimientos</a:t>
            </a:r>
          </a:p>
        </c:rich>
      </c:tx>
    </c:title>
    <c:plotArea>
      <c:layout/>
      <c:barChart>
        <c:barDir val="col"/>
        <c:grouping val="clustered"/>
        <c:ser>
          <c:idx val="0"/>
          <c:order val="0"/>
          <c:tx>
            <c:strRef>
              <c:f>'Fdos Mediano Plazo2.1'!$M$10</c:f>
              <c:strCache>
                <c:ptCount val="1"/>
                <c:pt idx="0">
                  <c:v>Rendimiento Diario Anualizado (%)</c:v>
                </c:pt>
              </c:strCache>
            </c:strRef>
          </c:tx>
          <c:dLbls>
            <c:numFmt formatCode="0.00%" sourceLinked="0"/>
            <c:spPr>
              <a:noFill/>
              <a:ln>
                <a:noFill/>
              </a:ln>
              <a:effectLst/>
            </c:spPr>
            <c:showVal val="1"/>
            <c:extLst xmlns:c16r2="http://schemas.microsoft.com/office/drawing/2015/06/chart">
              <c:ext xmlns:c15="http://schemas.microsoft.com/office/drawing/2012/chart" uri="{CE6537A1-D6FC-4f65-9D91-7224C49458BB}">
                <c15:showLeaderLines val="0"/>
              </c:ext>
            </c:extLst>
          </c:dLbls>
          <c:cat>
            <c:strRef>
              <c:f>'Fdos Mediano Plazo2.1'!$J$11:$J$12</c:f>
              <c:strCache>
                <c:ptCount val="2"/>
                <c:pt idx="0">
                  <c:v>Fondo de Inversión Abierto Atlántida de Crecimiento a Mediano Plazo</c:v>
                </c:pt>
                <c:pt idx="1">
                  <c:v>Fondo de Inversión Abierto Plazo 180</c:v>
                </c:pt>
              </c:strCache>
            </c:strRef>
          </c:cat>
          <c:val>
            <c:numRef>
              <c:f>'Fdos Mediano Plazo2.1'!$M$11:$M$12</c:f>
              <c:numCache>
                <c:formatCode>0.00</c:formatCode>
                <c:ptCount val="2"/>
                <c:pt idx="0">
                  <c:v>5.6618000000000004</c:v>
                </c:pt>
                <c:pt idx="1">
                  <c:v>5.3116000000000003</c:v>
                </c:pt>
              </c:numCache>
            </c:numRef>
          </c:val>
          <c:extLst xmlns:c16r2="http://schemas.microsoft.com/office/drawing/2015/06/chart">
            <c:ext xmlns:c16="http://schemas.microsoft.com/office/drawing/2014/chart" uri="{C3380CC4-5D6E-409C-BE32-E72D297353CC}">
              <c16:uniqueId val="{00000000-62FD-4918-BA39-FB4C6E985233}"/>
            </c:ext>
          </c:extLst>
        </c:ser>
        <c:ser>
          <c:idx val="1"/>
          <c:order val="1"/>
          <c:tx>
            <c:strRef>
              <c:f>'Fdos Mediano Plazo2.1'!$P$10</c:f>
              <c:strCache>
                <c:ptCount val="1"/>
                <c:pt idx="0">
                  <c:v>Rdto Bruto</c:v>
                </c:pt>
              </c:strCache>
            </c:strRef>
          </c:tx>
          <c:dLbls>
            <c:spPr>
              <a:noFill/>
              <a:ln>
                <a:noFill/>
              </a:ln>
              <a:effectLst/>
            </c:spPr>
            <c:showVal val="1"/>
            <c:extLst xmlns:c16r2="http://schemas.microsoft.com/office/drawing/2015/06/chart">
              <c:ext xmlns:c15="http://schemas.microsoft.com/office/drawing/2012/chart" uri="{CE6537A1-D6FC-4f65-9D91-7224C49458BB}">
                <c15:showLeaderLines val="0"/>
              </c:ext>
            </c:extLst>
          </c:dLbls>
          <c:cat>
            <c:strRef>
              <c:f>'Fdos Mediano Plazo2.1'!$J$11:$J$12</c:f>
              <c:strCache>
                <c:ptCount val="2"/>
                <c:pt idx="0">
                  <c:v>Fondo de Inversión Abierto Atlántida de Crecimiento a Mediano Plazo</c:v>
                </c:pt>
                <c:pt idx="1">
                  <c:v>Fondo de Inversión Abierto Plazo 180</c:v>
                </c:pt>
              </c:strCache>
            </c:strRef>
          </c:cat>
          <c:val>
            <c:numRef>
              <c:f>'Fdos Mediano Plazo2.1'!$P$11:$P$12</c:f>
              <c:numCache>
                <c:formatCode>0.00%</c:formatCode>
                <c:ptCount val="2"/>
                <c:pt idx="0">
                  <c:v>0.03</c:v>
                </c:pt>
                <c:pt idx="1">
                  <c:v>7.0000000000000007E-2</c:v>
                </c:pt>
              </c:numCache>
            </c:numRef>
          </c:val>
          <c:extLst xmlns:c16r2="http://schemas.microsoft.com/office/drawing/2015/06/chart">
            <c:ext xmlns:c16="http://schemas.microsoft.com/office/drawing/2014/chart" uri="{C3380CC4-5D6E-409C-BE32-E72D297353CC}">
              <c16:uniqueId val="{00000001-62FD-4918-BA39-FB4C6E985233}"/>
            </c:ext>
          </c:extLst>
        </c:ser>
        <c:ser>
          <c:idx val="2"/>
          <c:order val="2"/>
          <c:tx>
            <c:strRef>
              <c:f>'Fdos Mediano Plazo2.1'!$Q$10</c:f>
              <c:strCache>
                <c:ptCount val="1"/>
                <c:pt idx="0">
                  <c:v>Rdto Mdo</c:v>
                </c:pt>
              </c:strCache>
            </c:strRef>
          </c:tx>
          <c:dLbls>
            <c:spPr>
              <a:noFill/>
              <a:ln>
                <a:noFill/>
              </a:ln>
              <a:effectLst/>
            </c:spPr>
            <c:showVal val="1"/>
            <c:extLst xmlns:c16r2="http://schemas.microsoft.com/office/drawing/2015/06/chart">
              <c:ext xmlns:c15="http://schemas.microsoft.com/office/drawing/2012/chart" uri="{CE6537A1-D6FC-4f65-9D91-7224C49458BB}">
                <c15:showLeaderLines val="0"/>
              </c:ext>
            </c:extLst>
          </c:dLbls>
          <c:cat>
            <c:strRef>
              <c:f>'Fdos Mediano Plazo2.1'!$J$11:$J$12</c:f>
              <c:strCache>
                <c:ptCount val="2"/>
                <c:pt idx="0">
                  <c:v>Fondo de Inversión Abierto Atlántida de Crecimiento a Mediano Plazo</c:v>
                </c:pt>
                <c:pt idx="1">
                  <c:v>Fondo de Inversión Abierto Plazo 180</c:v>
                </c:pt>
              </c:strCache>
            </c:strRef>
          </c:cat>
          <c:val>
            <c:numRef>
              <c:f>'Fdos Mediano Plazo2.1'!$Q$11:$Q$12</c:f>
              <c:numCache>
                <c:formatCode>0.00%</c:formatCode>
                <c:ptCount val="2"/>
                <c:pt idx="0">
                  <c:v>0.08</c:v>
                </c:pt>
                <c:pt idx="1">
                  <c:v>1.2E-2</c:v>
                </c:pt>
              </c:numCache>
            </c:numRef>
          </c:val>
          <c:extLst xmlns:c16r2="http://schemas.microsoft.com/office/drawing/2015/06/chart">
            <c:ext xmlns:c16="http://schemas.microsoft.com/office/drawing/2014/chart" uri="{C3380CC4-5D6E-409C-BE32-E72D297353CC}">
              <c16:uniqueId val="{00000002-62FD-4918-BA39-FB4C6E985233}"/>
            </c:ext>
          </c:extLst>
        </c:ser>
        <c:axId val="39075200"/>
        <c:axId val="39101568"/>
      </c:barChart>
      <c:catAx>
        <c:axId val="39075200"/>
        <c:scaling>
          <c:orientation val="minMax"/>
        </c:scaling>
        <c:axPos val="b"/>
        <c:numFmt formatCode="General" sourceLinked="0"/>
        <c:tickLblPos val="nextTo"/>
        <c:crossAx val="39101568"/>
        <c:crosses val="autoZero"/>
        <c:auto val="1"/>
        <c:lblAlgn val="ctr"/>
        <c:lblOffset val="100"/>
      </c:catAx>
      <c:valAx>
        <c:axId val="39101568"/>
        <c:scaling>
          <c:orientation val="minMax"/>
        </c:scaling>
        <c:delete val="1"/>
        <c:axPos val="l"/>
        <c:numFmt formatCode="0.00" sourceLinked="1"/>
        <c:tickLblPos val="none"/>
        <c:crossAx val="39075200"/>
        <c:crosses val="autoZero"/>
        <c:crossBetween val="between"/>
      </c:valAx>
    </c:plotArea>
    <c:legend>
      <c:legendPos val="r"/>
    </c:legend>
    <c:plotVisOnly val="1"/>
    <c:dispBlanksAs val="gap"/>
  </c:chart>
  <c:spPr>
    <a:ln>
      <a:noFill/>
    </a:ln>
  </c:spPr>
  <c:printSettings>
    <c:headerFooter/>
    <c:pageMargins b="0.75000000000000844" l="0.70000000000000062" r="0.70000000000000062" t="0.75000000000000844"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es-SV"/>
  <c:chart>
    <c:title>
      <c:txPr>
        <a:bodyPr/>
        <a:lstStyle/>
        <a:p>
          <a:pPr>
            <a:defRPr sz="1600">
              <a:latin typeface="Georgia" panose="02040502050405020303" pitchFamily="18" charset="0"/>
            </a:defRPr>
          </a:pPr>
          <a:endParaRPr lang="es-SV"/>
        </a:p>
      </c:txPr>
    </c:title>
    <c:plotArea>
      <c:layout/>
      <c:barChart>
        <c:barDir val="col"/>
        <c:grouping val="clustered"/>
        <c:ser>
          <c:idx val="0"/>
          <c:order val="0"/>
          <c:tx>
            <c:strRef>
              <c:f>'Fdos Corto Plazo'!$O$7</c:f>
              <c:strCache>
                <c:ptCount val="1"/>
                <c:pt idx="0">
                  <c:v>Valor Cuota al día 09/09/2018 (US$)</c:v>
                </c:pt>
              </c:strCache>
            </c:strRef>
          </c:tx>
          <c:dLbls>
            <c:numFmt formatCode="#,##0.00" sourceLinked="0"/>
            <c:spPr>
              <a:noFill/>
              <a:ln>
                <a:noFill/>
              </a:ln>
              <a:effectLst/>
            </c:spPr>
            <c:showVal val="1"/>
            <c:separator>, </c:separator>
            <c:extLst xmlns:c16r2="http://schemas.microsoft.com/office/drawing/2015/06/chart">
              <c:ext xmlns:c15="http://schemas.microsoft.com/office/drawing/2012/chart" uri="{CE6537A1-D6FC-4f65-9D91-7224C49458BB}">
                <c15:showLeaderLines val="0"/>
              </c:ext>
            </c:extLst>
          </c:dLbls>
          <c:cat>
            <c:strRef>
              <c:f>'Fdos Corto Plazo'!$N$8:$N$10</c:f>
              <c:strCache>
                <c:ptCount val="3"/>
                <c:pt idx="0">
                  <c:v>Fondo Abierto Rentable de Corto Plazo SGB</c:v>
                </c:pt>
                <c:pt idx="1">
                  <c:v>Fondo Abierto Atlántida Corto Plazo</c:v>
                </c:pt>
                <c:pt idx="2">
                  <c:v>Fondo Abierto Banagrícola</c:v>
                </c:pt>
              </c:strCache>
            </c:strRef>
          </c:cat>
          <c:val>
            <c:numRef>
              <c:f>'Fdos Corto Plazo'!$O$8:$O$10</c:f>
              <c:numCache>
                <c:formatCode>0.00</c:formatCode>
                <c:ptCount val="3"/>
                <c:pt idx="0">
                  <c:v>1.0666023899999999</c:v>
                </c:pt>
                <c:pt idx="1">
                  <c:v>1.02209459</c:v>
                </c:pt>
                <c:pt idx="2">
                  <c:v>1.0146670575000001</c:v>
                </c:pt>
              </c:numCache>
            </c:numRef>
          </c:val>
          <c:extLst xmlns:c16r2="http://schemas.microsoft.com/office/drawing/2015/06/chart">
            <c:ext xmlns:c16="http://schemas.microsoft.com/office/drawing/2014/chart" uri="{C3380CC4-5D6E-409C-BE32-E72D297353CC}">
              <c16:uniqueId val="{00000000-310F-46FC-8AA2-6CF83C7B37B3}"/>
            </c:ext>
          </c:extLst>
        </c:ser>
        <c:axId val="39181312"/>
        <c:axId val="39203584"/>
      </c:barChart>
      <c:catAx>
        <c:axId val="39181312"/>
        <c:scaling>
          <c:orientation val="minMax"/>
        </c:scaling>
        <c:axPos val="b"/>
        <c:numFmt formatCode="General" sourceLinked="0"/>
        <c:tickLblPos val="nextTo"/>
        <c:crossAx val="39203584"/>
        <c:crosses val="autoZero"/>
        <c:auto val="1"/>
        <c:lblAlgn val="ctr"/>
        <c:lblOffset val="100"/>
      </c:catAx>
      <c:valAx>
        <c:axId val="39203584"/>
        <c:scaling>
          <c:orientation val="minMax"/>
        </c:scaling>
        <c:delete val="1"/>
        <c:axPos val="l"/>
        <c:numFmt formatCode="#,##0.00" sourceLinked="0"/>
        <c:tickLblPos val="none"/>
        <c:crossAx val="39181312"/>
        <c:crosses val="autoZero"/>
        <c:crossBetween val="between"/>
      </c:valAx>
    </c:plotArea>
    <c:plotVisOnly val="1"/>
    <c:dispBlanksAs val="gap"/>
  </c:chart>
  <c:spPr>
    <a:ln>
      <a:noFill/>
    </a:ln>
  </c:spPr>
  <c:printSettings>
    <c:headerFooter/>
    <c:pageMargins b="0.75000000000000855" l="0.70000000000000062" r="0.70000000000000062" t="0.7500000000000085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es-SV"/>
  <c:style val="7"/>
  <c:chart>
    <c:title>
      <c:tx>
        <c:rich>
          <a:bodyPr/>
          <a:lstStyle/>
          <a:p>
            <a:pPr>
              <a:defRPr sz="1600">
                <a:latin typeface="Georgia" pitchFamily="18" charset="0"/>
              </a:defRPr>
            </a:pPr>
            <a:r>
              <a:rPr lang="es-SV" sz="1600">
                <a:latin typeface="Georgia" pitchFamily="18" charset="0"/>
              </a:rPr>
              <a:t>Rendimientos</a:t>
            </a:r>
          </a:p>
        </c:rich>
      </c:tx>
    </c:title>
    <c:plotArea>
      <c:layout>
        <c:manualLayout>
          <c:layoutTarget val="inner"/>
          <c:xMode val="edge"/>
          <c:yMode val="edge"/>
          <c:x val="3.1272271661322792E-2"/>
          <c:y val="9.0281350577784164E-2"/>
          <c:w val="0.81406146406691859"/>
          <c:h val="0.69037541121840629"/>
        </c:manualLayout>
      </c:layout>
      <c:barChart>
        <c:barDir val="col"/>
        <c:grouping val="clustered"/>
        <c:ser>
          <c:idx val="0"/>
          <c:order val="0"/>
          <c:tx>
            <c:strRef>
              <c:f>'Fdos Corto Plazo'!$Q$12</c:f>
              <c:strCache>
                <c:ptCount val="1"/>
                <c:pt idx="0">
                  <c:v>Rendimiento Diario Anualizado (%)</c:v>
                </c:pt>
              </c:strCache>
            </c:strRef>
          </c:tx>
          <c:dLbls>
            <c:numFmt formatCode="0.00%" sourceLinked="0"/>
            <c:spPr>
              <a:noFill/>
              <a:ln>
                <a:noFill/>
              </a:ln>
              <a:effectLst/>
            </c:spPr>
            <c:showVal val="1"/>
            <c:extLst xmlns:c16r2="http://schemas.microsoft.com/office/drawing/2015/06/chart">
              <c:ext xmlns:c15="http://schemas.microsoft.com/office/drawing/2012/chart" uri="{CE6537A1-D6FC-4f65-9D91-7224C49458BB}">
                <c15:showLeaderLines val="0"/>
              </c:ext>
            </c:extLst>
          </c:dLbls>
          <c:cat>
            <c:strRef>
              <c:f>'Fdos Corto Plazo'!$N$13:$N$17</c:f>
              <c:strCache>
                <c:ptCount val="5"/>
                <c:pt idx="0">
                  <c:v>Fondo Atlántida de Crecimiento a Mediano Plazo</c:v>
                </c:pt>
                <c:pt idx="1">
                  <c:v>Fondo Atlántida de Liquidez a Corto Plazo</c:v>
                </c:pt>
                <c:pt idx="2">
                  <c:v>Fondo Renta Liquidez Banagrícola</c:v>
                </c:pt>
                <c:pt idx="3">
                  <c:v>Fondo Rentable de Corto Plazo</c:v>
                </c:pt>
                <c:pt idx="4">
                  <c:v>Fondo  Plazo 180</c:v>
                </c:pt>
              </c:strCache>
            </c:strRef>
          </c:cat>
          <c:val>
            <c:numRef>
              <c:f>'Fdos Corto Plazo'!$Q$13:$Q$17</c:f>
              <c:numCache>
                <c:formatCode>0.0000000</c:formatCode>
                <c:ptCount val="5"/>
                <c:pt idx="1">
                  <c:v>3.6221147669620404</c:v>
                </c:pt>
                <c:pt idx="2">
                  <c:v>2.5359840208818198</c:v>
                </c:pt>
                <c:pt idx="3">
                  <c:v>3.4418658934656898</c:v>
                </c:pt>
              </c:numCache>
            </c:numRef>
          </c:val>
          <c:extLst xmlns:c16r2="http://schemas.microsoft.com/office/drawing/2015/06/chart">
            <c:ext xmlns:c16="http://schemas.microsoft.com/office/drawing/2014/chart" uri="{C3380CC4-5D6E-409C-BE32-E72D297353CC}">
              <c16:uniqueId val="{00000000-6401-4657-A4B5-C98D2AF3B591}"/>
            </c:ext>
          </c:extLst>
        </c:ser>
        <c:ser>
          <c:idx val="1"/>
          <c:order val="1"/>
          <c:tx>
            <c:strRef>
              <c:f>'Fdos Corto Plazo'!$T$12</c:f>
              <c:strCache>
                <c:ptCount val="1"/>
                <c:pt idx="0">
                  <c:v>Rdto Bruto</c:v>
                </c:pt>
              </c:strCache>
            </c:strRef>
          </c:tx>
          <c:dLbls>
            <c:spPr>
              <a:noFill/>
              <a:ln>
                <a:noFill/>
              </a:ln>
              <a:effectLst/>
            </c:spPr>
            <c:showVal val="1"/>
            <c:extLst xmlns:c16r2="http://schemas.microsoft.com/office/drawing/2015/06/chart">
              <c:ext xmlns:c15="http://schemas.microsoft.com/office/drawing/2012/chart" uri="{CE6537A1-D6FC-4f65-9D91-7224C49458BB}">
                <c15:showLeaderLines val="0"/>
              </c:ext>
            </c:extLst>
          </c:dLbls>
          <c:cat>
            <c:strRef>
              <c:f>'Fdos Corto Plazo'!$N$13:$N$17</c:f>
              <c:strCache>
                <c:ptCount val="5"/>
                <c:pt idx="0">
                  <c:v>Fondo Atlántida de Crecimiento a Mediano Plazo</c:v>
                </c:pt>
                <c:pt idx="1">
                  <c:v>Fondo Atlántida de Liquidez a Corto Plazo</c:v>
                </c:pt>
                <c:pt idx="2">
                  <c:v>Fondo Renta Liquidez Banagrícola</c:v>
                </c:pt>
                <c:pt idx="3">
                  <c:v>Fondo Rentable de Corto Plazo</c:v>
                </c:pt>
                <c:pt idx="4">
                  <c:v>Fondo  Plazo 180</c:v>
                </c:pt>
              </c:strCache>
            </c:strRef>
          </c:cat>
          <c:val>
            <c:numRef>
              <c:f>'Fdos Corto Plazo'!$T$13:$T$17</c:f>
              <c:numCache>
                <c:formatCode>_(* #,##0.0000_);_(* \(#,##0.0000\);_(* "-"??_);_(@_)</c:formatCode>
                <c:ptCount val="5"/>
                <c:pt idx="1">
                  <c:v>4.9725999999999999</c:v>
                </c:pt>
                <c:pt idx="2">
                  <c:v>3.9731379822999999</c:v>
                </c:pt>
                <c:pt idx="3">
                  <c:v>4.7251000000000003</c:v>
                </c:pt>
              </c:numCache>
            </c:numRef>
          </c:val>
          <c:extLst xmlns:c16r2="http://schemas.microsoft.com/office/drawing/2015/06/chart">
            <c:ext xmlns:c16="http://schemas.microsoft.com/office/drawing/2014/chart" uri="{C3380CC4-5D6E-409C-BE32-E72D297353CC}">
              <c16:uniqueId val="{00000001-6401-4657-A4B5-C98D2AF3B591}"/>
            </c:ext>
          </c:extLst>
        </c:ser>
        <c:ser>
          <c:idx val="2"/>
          <c:order val="2"/>
          <c:tx>
            <c:strRef>
              <c:f>'Fdos Corto Plazo'!$U$12</c:f>
              <c:strCache>
                <c:ptCount val="1"/>
                <c:pt idx="0">
                  <c:v>Rdto Mdo</c:v>
                </c:pt>
              </c:strCache>
            </c:strRef>
          </c:tx>
          <c:dLbls>
            <c:numFmt formatCode="0.00%" sourceLinked="0"/>
            <c:spPr>
              <a:noFill/>
              <a:ln>
                <a:noFill/>
              </a:ln>
              <a:effectLst/>
            </c:spPr>
            <c:showVal val="1"/>
            <c:extLst xmlns:c16r2="http://schemas.microsoft.com/office/drawing/2015/06/chart">
              <c:ext xmlns:c15="http://schemas.microsoft.com/office/drawing/2012/chart" uri="{CE6537A1-D6FC-4f65-9D91-7224C49458BB}">
                <c15:showLeaderLines val="0"/>
              </c:ext>
            </c:extLst>
          </c:dLbls>
          <c:cat>
            <c:strRef>
              <c:f>'Fdos Corto Plazo'!$N$13:$N$17</c:f>
              <c:strCache>
                <c:ptCount val="5"/>
                <c:pt idx="0">
                  <c:v>Fondo Atlántida de Crecimiento a Mediano Plazo</c:v>
                </c:pt>
                <c:pt idx="1">
                  <c:v>Fondo Atlántida de Liquidez a Corto Plazo</c:v>
                </c:pt>
                <c:pt idx="2">
                  <c:v>Fondo Renta Liquidez Banagrícola</c:v>
                </c:pt>
                <c:pt idx="3">
                  <c:v>Fondo Rentable de Corto Plazo</c:v>
                </c:pt>
                <c:pt idx="4">
                  <c:v>Fondo  Plazo 180</c:v>
                </c:pt>
              </c:strCache>
            </c:strRef>
          </c:cat>
          <c:val>
            <c:numRef>
              <c:f>'Fdos Corto Plazo'!$U$13:$U$17</c:f>
              <c:numCache>
                <c:formatCode>_(* #,##0.0000_);_(* \(#,##0.0000\);_(* "-"??_);_(@_)</c:formatCode>
                <c:ptCount val="5"/>
                <c:pt idx="1">
                  <c:v>3.3188239011677401</c:v>
                </c:pt>
              </c:numCache>
            </c:numRef>
          </c:val>
          <c:extLst xmlns:c16r2="http://schemas.microsoft.com/office/drawing/2015/06/chart">
            <c:ext xmlns:c16="http://schemas.microsoft.com/office/drawing/2014/chart" uri="{C3380CC4-5D6E-409C-BE32-E72D297353CC}">
              <c16:uniqueId val="{00000002-6401-4657-A4B5-C98D2AF3B591}"/>
            </c:ext>
          </c:extLst>
        </c:ser>
        <c:axId val="39225984"/>
        <c:axId val="39235968"/>
      </c:barChart>
      <c:catAx>
        <c:axId val="39225984"/>
        <c:scaling>
          <c:orientation val="minMax"/>
        </c:scaling>
        <c:axPos val="b"/>
        <c:numFmt formatCode="General" sourceLinked="0"/>
        <c:tickLblPos val="nextTo"/>
        <c:crossAx val="39235968"/>
        <c:crosses val="autoZero"/>
        <c:auto val="1"/>
        <c:lblAlgn val="ctr"/>
        <c:lblOffset val="100"/>
      </c:catAx>
      <c:valAx>
        <c:axId val="39235968"/>
        <c:scaling>
          <c:orientation val="minMax"/>
        </c:scaling>
        <c:delete val="1"/>
        <c:axPos val="l"/>
        <c:numFmt formatCode="0.00%" sourceLinked="0"/>
        <c:tickLblPos val="none"/>
        <c:crossAx val="39225984"/>
        <c:crosses val="autoZero"/>
        <c:crossBetween val="between"/>
      </c:valAx>
    </c:plotArea>
    <c:legend>
      <c:legendPos val="r"/>
      <c:layout>
        <c:manualLayout>
          <c:xMode val="edge"/>
          <c:yMode val="edge"/>
          <c:x val="0.85057964261854391"/>
          <c:y val="0.28881402644453891"/>
          <c:w val="0.1456643286654459"/>
          <c:h val="0.43424870323377296"/>
        </c:manualLayout>
      </c:layout>
    </c:legend>
    <c:plotVisOnly val="1"/>
    <c:dispBlanksAs val="gap"/>
  </c:chart>
  <c:spPr>
    <a:ln>
      <a:noFill/>
    </a:ln>
  </c:spPr>
  <c:printSettings>
    <c:headerFooter/>
    <c:pageMargins b="0.75000000000000855" l="0.70000000000000062" r="0.70000000000000062" t="0.75000000000000855" header="0.30000000000000032" footer="0.30000000000000032"/>
    <c:pageSetup/>
  </c:printSettings>
</c:chartSpace>
</file>

<file path=xl/ctrlProps/ctrlProp1.xml><?xml version="1.0" encoding="utf-8"?>
<formControlPr xmlns="http://schemas.microsoft.com/office/spreadsheetml/2009/9/main" objectType="Drop" dropStyle="combo" dx="16" fmlaLink="'Fdos Corto Plazo'!$AC$14" fmlaRange="Hoja2!$B$16:$B$19" noThreeD="1" sel="1" val="0"/>
</file>

<file path=xl/ctrlProps/ctrlProp2.xml><?xml version="1.0" encoding="utf-8"?>
<formControlPr xmlns="http://schemas.microsoft.com/office/spreadsheetml/2009/9/main" objectType="Drop" dropStyle="combo" dx="16" fmlaLink="$T$12" fmlaRange="$AD$11:$AD$14" noThreeD="1" sel="4" val="0"/>
</file>

<file path=xl/ctrlProps/ctrlProp3.xml><?xml version="1.0" encoding="utf-8"?>
<formControlPr xmlns="http://schemas.microsoft.com/office/spreadsheetml/2009/9/main" objectType="Drop" dropStyle="combo" dx="16" fmlaLink="'Fdos Mediano Plazo '!$AC$14" fmlaRange="Hoja2!$B$16:$B$19" noThreeD="1" sel="1" val="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237;ndice!A1"/></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hyperlink" Target="#&#237;ndice!A1"/></Relationships>
</file>

<file path=xl/drawings/_rels/drawing4.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hyperlink" Target="#&#237;ndice!A1"/></Relationships>
</file>

<file path=xl/drawings/_rels/drawing5.xml.rels><?xml version="1.0" encoding="UTF-8" standalone="yes"?>
<Relationships xmlns="http://schemas.openxmlformats.org/package/2006/relationships"><Relationship Id="rId1" Type="http://schemas.openxmlformats.org/officeDocument/2006/relationships/hyperlink" Target="#&#237;ndice!A1"/></Relationships>
</file>

<file path=xl/drawings/_rels/drawing6.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hyperlink" Target="#&#237;ndice!A1"/><Relationship Id="rId5" Type="http://schemas.openxmlformats.org/officeDocument/2006/relationships/image" Target="../media/image5.emf"/><Relationship Id="rId4" Type="http://schemas.openxmlformats.org/officeDocument/2006/relationships/image" Target="../media/image4.emf"/></Relationships>
</file>

<file path=xl/drawings/_rels/drawing7.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0</xdr:col>
      <xdr:colOff>285750</xdr:colOff>
      <xdr:row>1</xdr:row>
      <xdr:rowOff>152400</xdr:rowOff>
    </xdr:from>
    <xdr:to>
      <xdr:col>2</xdr:col>
      <xdr:colOff>304800</xdr:colOff>
      <xdr:row>8</xdr:row>
      <xdr:rowOff>114300</xdr:rowOff>
    </xdr:to>
    <xdr:pic>
      <xdr:nvPicPr>
        <xdr:cNvPr id="2" name="1 Imagen" descr="imagen.jpeg"/>
        <xdr:cNvPicPr>
          <a:picLocks noChangeAspect="1"/>
        </xdr:cNvPicPr>
      </xdr:nvPicPr>
      <xdr:blipFill>
        <a:blip xmlns:r="http://schemas.openxmlformats.org/officeDocument/2006/relationships" r:embed="rId1" cstate="print"/>
        <a:stretch>
          <a:fillRect/>
        </a:stretch>
      </xdr:blipFill>
      <xdr:spPr>
        <a:xfrm>
          <a:off x="285750" y="342900"/>
          <a:ext cx="1543050" cy="15430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22412</xdr:colOff>
      <xdr:row>2</xdr:row>
      <xdr:rowOff>0</xdr:rowOff>
    </xdr:from>
    <xdr:to>
      <xdr:col>2</xdr:col>
      <xdr:colOff>438302</xdr:colOff>
      <xdr:row>6</xdr:row>
      <xdr:rowOff>193221</xdr:rowOff>
    </xdr:to>
    <xdr:sp macro="" textlink="">
      <xdr:nvSpPr>
        <xdr:cNvPr id="7" name="6 Flecha arriba"/>
        <xdr:cNvSpPr/>
      </xdr:nvSpPr>
      <xdr:spPr>
        <a:xfrm rot="16200000">
          <a:off x="313040" y="404136"/>
          <a:ext cx="1112104" cy="1177890"/>
        </a:xfrm>
        <a:prstGeom prst="upArrow">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s-SV" sz="1100"/>
        </a:p>
      </xdr:txBody>
    </xdr:sp>
    <xdr:clientData/>
  </xdr:twoCellAnchor>
  <xdr:twoCellAnchor>
    <xdr:from>
      <xdr:col>1</xdr:col>
      <xdr:colOff>243868</xdr:colOff>
      <xdr:row>4</xdr:row>
      <xdr:rowOff>2102</xdr:rowOff>
    </xdr:from>
    <xdr:to>
      <xdr:col>2</xdr:col>
      <xdr:colOff>402584</xdr:colOff>
      <xdr:row>5</xdr:row>
      <xdr:rowOff>33618</xdr:rowOff>
    </xdr:to>
    <xdr:sp macro="" textlink="">
      <xdr:nvSpPr>
        <xdr:cNvPr id="8" name="7 CuadroTexto">
          <a:hlinkClick xmlns:r="http://schemas.openxmlformats.org/officeDocument/2006/relationships" r:id="rId1"/>
        </xdr:cNvPr>
        <xdr:cNvSpPr txBox="1"/>
      </xdr:nvSpPr>
      <xdr:spPr>
        <a:xfrm>
          <a:off x="501603" y="909778"/>
          <a:ext cx="920716" cy="266840"/>
        </a:xfrm>
        <a:prstGeom prst="rect">
          <a:avLst/>
        </a:prstGeom>
        <a:solidFill>
          <a:schemeClr val="accent1">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s-SV" sz="1100" b="1"/>
            <a:t>REGRESAR</a:t>
          </a:r>
        </a:p>
      </xdr:txBody>
    </xdr:sp>
    <xdr:clientData/>
  </xdr:twoCellAnchor>
  <xdr:twoCellAnchor>
    <xdr:from>
      <xdr:col>3</xdr:col>
      <xdr:colOff>1748118</xdr:colOff>
      <xdr:row>7</xdr:row>
      <xdr:rowOff>56029</xdr:rowOff>
    </xdr:from>
    <xdr:to>
      <xdr:col>6</xdr:col>
      <xdr:colOff>651622</xdr:colOff>
      <xdr:row>14</xdr:row>
      <xdr:rowOff>235323</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528582</xdr:colOff>
      <xdr:row>15</xdr:row>
      <xdr:rowOff>246784</xdr:rowOff>
    </xdr:from>
    <xdr:to>
      <xdr:col>8</xdr:col>
      <xdr:colOff>729529</xdr:colOff>
      <xdr:row>24</xdr:row>
      <xdr:rowOff>110403</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649942</xdr:colOff>
      <xdr:row>1</xdr:row>
      <xdr:rowOff>78441</xdr:rowOff>
    </xdr:from>
    <xdr:to>
      <xdr:col>1</xdr:col>
      <xdr:colOff>1065832</xdr:colOff>
      <xdr:row>5</xdr:row>
      <xdr:rowOff>69956</xdr:rowOff>
    </xdr:to>
    <xdr:sp macro="" textlink="">
      <xdr:nvSpPr>
        <xdr:cNvPr id="2" name="1 Flecha arriba"/>
        <xdr:cNvSpPr/>
      </xdr:nvSpPr>
      <xdr:spPr>
        <a:xfrm rot="16200000">
          <a:off x="783688" y="123989"/>
          <a:ext cx="910397" cy="1177890"/>
        </a:xfrm>
        <a:prstGeom prst="upArrow">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s-SV" sz="1100"/>
        </a:p>
      </xdr:txBody>
    </xdr:sp>
    <xdr:clientData/>
  </xdr:twoCellAnchor>
  <xdr:twoCellAnchor>
    <xdr:from>
      <xdr:col>1</xdr:col>
      <xdr:colOff>145116</xdr:colOff>
      <xdr:row>3</xdr:row>
      <xdr:rowOff>40342</xdr:rowOff>
    </xdr:from>
    <xdr:to>
      <xdr:col>1</xdr:col>
      <xdr:colOff>1065832</xdr:colOff>
      <xdr:row>4</xdr:row>
      <xdr:rowOff>94131</xdr:rowOff>
    </xdr:to>
    <xdr:sp macro="" textlink="">
      <xdr:nvSpPr>
        <xdr:cNvPr id="3" name="2 CuadroTexto">
          <a:hlinkClick xmlns:r="http://schemas.openxmlformats.org/officeDocument/2006/relationships" r:id="rId1"/>
        </xdr:cNvPr>
        <xdr:cNvSpPr txBox="1"/>
      </xdr:nvSpPr>
      <xdr:spPr>
        <a:xfrm>
          <a:off x="907116" y="589430"/>
          <a:ext cx="920716" cy="233083"/>
        </a:xfrm>
        <a:prstGeom prst="rect">
          <a:avLst/>
        </a:prstGeom>
        <a:solidFill>
          <a:schemeClr val="accent1">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s-SV" sz="1100" b="1"/>
            <a:t>REGRESAR</a:t>
          </a:r>
        </a:p>
      </xdr:txBody>
    </xdr:sp>
    <xdr:clientData/>
  </xdr:twoCellAnchor>
  <xdr:twoCellAnchor>
    <xdr:from>
      <xdr:col>2</xdr:col>
      <xdr:colOff>0</xdr:colOff>
      <xdr:row>6</xdr:row>
      <xdr:rowOff>0</xdr:rowOff>
    </xdr:from>
    <xdr:to>
      <xdr:col>5</xdr:col>
      <xdr:colOff>299357</xdr:colOff>
      <xdr:row>11</xdr:row>
      <xdr:rowOff>190500</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489857</xdr:colOff>
      <xdr:row>1</xdr:row>
      <xdr:rowOff>173181</xdr:rowOff>
    </xdr:from>
    <xdr:to>
      <xdr:col>2</xdr:col>
      <xdr:colOff>1667893</xdr:colOff>
      <xdr:row>6</xdr:row>
      <xdr:rowOff>571499</xdr:rowOff>
    </xdr:to>
    <xdr:sp macro="" textlink="">
      <xdr:nvSpPr>
        <xdr:cNvPr id="2" name="1 Flecha arriba"/>
        <xdr:cNvSpPr/>
      </xdr:nvSpPr>
      <xdr:spPr>
        <a:xfrm rot="16200000">
          <a:off x="1022591" y="75876"/>
          <a:ext cx="1391639" cy="1940036"/>
        </a:xfrm>
        <a:prstGeom prst="upArrow">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s-SV" sz="1100"/>
        </a:p>
      </xdr:txBody>
    </xdr:sp>
    <xdr:clientData/>
  </xdr:twoCellAnchor>
  <xdr:twoCellAnchor>
    <xdr:from>
      <xdr:col>2</xdr:col>
      <xdr:colOff>466531</xdr:colOff>
      <xdr:row>4</xdr:row>
      <xdr:rowOff>78253</xdr:rowOff>
    </xdr:from>
    <xdr:to>
      <xdr:col>2</xdr:col>
      <xdr:colOff>1564821</xdr:colOff>
      <xdr:row>6</xdr:row>
      <xdr:rowOff>68036</xdr:rowOff>
    </xdr:to>
    <xdr:sp macro="" textlink="">
      <xdr:nvSpPr>
        <xdr:cNvPr id="3" name="2 CuadroTexto">
          <a:hlinkClick xmlns:r="http://schemas.openxmlformats.org/officeDocument/2006/relationships" r:id="rId1"/>
        </xdr:cNvPr>
        <xdr:cNvSpPr txBox="1"/>
      </xdr:nvSpPr>
      <xdr:spPr>
        <a:xfrm>
          <a:off x="1487067" y="853860"/>
          <a:ext cx="1098290" cy="384390"/>
        </a:xfrm>
        <a:prstGeom prst="rect">
          <a:avLst/>
        </a:prstGeom>
        <a:solidFill>
          <a:schemeClr val="accent1">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s-SV" sz="1600" b="1"/>
            <a:t>REGRESAR</a:t>
          </a:r>
        </a:p>
      </xdr:txBody>
    </xdr:sp>
    <xdr:clientData/>
  </xdr:twoCellAnchor>
  <xdr:twoCellAnchor>
    <xdr:from>
      <xdr:col>3</xdr:col>
      <xdr:colOff>1748118</xdr:colOff>
      <xdr:row>7</xdr:row>
      <xdr:rowOff>56029</xdr:rowOff>
    </xdr:from>
    <xdr:to>
      <xdr:col>6</xdr:col>
      <xdr:colOff>651622</xdr:colOff>
      <xdr:row>14</xdr:row>
      <xdr:rowOff>235323</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871537</xdr:colOff>
      <xdr:row>15</xdr:row>
      <xdr:rowOff>698355</xdr:rowOff>
    </xdr:from>
    <xdr:to>
      <xdr:col>7</xdr:col>
      <xdr:colOff>947738</xdr:colOff>
      <xdr:row>25</xdr:row>
      <xdr:rowOff>80962</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85725</xdr:colOff>
      <xdr:row>0</xdr:row>
      <xdr:rowOff>104775</xdr:rowOff>
    </xdr:from>
    <xdr:to>
      <xdr:col>1</xdr:col>
      <xdr:colOff>28575</xdr:colOff>
      <xdr:row>5</xdr:row>
      <xdr:rowOff>95250</xdr:rowOff>
    </xdr:to>
    <xdr:sp macro="" textlink="">
      <xdr:nvSpPr>
        <xdr:cNvPr id="2" name="1 Flecha arriba"/>
        <xdr:cNvSpPr/>
      </xdr:nvSpPr>
      <xdr:spPr>
        <a:xfrm rot="16200000">
          <a:off x="114300" y="76200"/>
          <a:ext cx="971550" cy="1028700"/>
        </a:xfrm>
        <a:prstGeom prst="upArrow">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s-SV" sz="1100"/>
        </a:p>
      </xdr:txBody>
    </xdr:sp>
    <xdr:clientData/>
  </xdr:twoCellAnchor>
  <xdr:twoCellAnchor>
    <xdr:from>
      <xdr:col>0</xdr:col>
      <xdr:colOff>247650</xdr:colOff>
      <xdr:row>2</xdr:row>
      <xdr:rowOff>76200</xdr:rowOff>
    </xdr:from>
    <xdr:to>
      <xdr:col>1</xdr:col>
      <xdr:colOff>19050</xdr:colOff>
      <xdr:row>3</xdr:row>
      <xdr:rowOff>85725</xdr:rowOff>
    </xdr:to>
    <xdr:sp macro="" textlink="">
      <xdr:nvSpPr>
        <xdr:cNvPr id="3" name="2 CuadroTexto">
          <a:hlinkClick xmlns:r="http://schemas.openxmlformats.org/officeDocument/2006/relationships" r:id="rId1"/>
        </xdr:cNvPr>
        <xdr:cNvSpPr txBox="1"/>
      </xdr:nvSpPr>
      <xdr:spPr>
        <a:xfrm>
          <a:off x="247650" y="457200"/>
          <a:ext cx="857250" cy="209550"/>
        </a:xfrm>
        <a:prstGeom prst="rect">
          <a:avLst/>
        </a:prstGeom>
        <a:solidFill>
          <a:schemeClr val="tx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s-SV" sz="1100"/>
            <a:t>REGRESAR</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57149</xdr:colOff>
      <xdr:row>1</xdr:row>
      <xdr:rowOff>85724</xdr:rowOff>
    </xdr:from>
    <xdr:to>
      <xdr:col>2</xdr:col>
      <xdr:colOff>81643</xdr:colOff>
      <xdr:row>7</xdr:row>
      <xdr:rowOff>95249</xdr:rowOff>
    </xdr:to>
    <xdr:sp macro="" textlink="">
      <xdr:nvSpPr>
        <xdr:cNvPr id="4" name="3 Flecha arriba"/>
        <xdr:cNvSpPr/>
      </xdr:nvSpPr>
      <xdr:spPr>
        <a:xfrm rot="16200000">
          <a:off x="234723" y="98650"/>
          <a:ext cx="1193346" cy="1548494"/>
        </a:xfrm>
        <a:prstGeom prst="upArrow">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s-SV" sz="1100"/>
        </a:p>
      </xdr:txBody>
    </xdr:sp>
    <xdr:clientData/>
  </xdr:twoCellAnchor>
  <xdr:twoCellAnchor>
    <xdr:from>
      <xdr:col>0</xdr:col>
      <xdr:colOff>449036</xdr:colOff>
      <xdr:row>3</xdr:row>
      <xdr:rowOff>122465</xdr:rowOff>
    </xdr:from>
    <xdr:to>
      <xdr:col>2</xdr:col>
      <xdr:colOff>68036</xdr:colOff>
      <xdr:row>5</xdr:row>
      <xdr:rowOff>27215</xdr:rowOff>
    </xdr:to>
    <xdr:sp macro="" textlink="">
      <xdr:nvSpPr>
        <xdr:cNvPr id="6" name="5 CuadroTexto">
          <a:hlinkClick xmlns:r="http://schemas.openxmlformats.org/officeDocument/2006/relationships" r:id="rId1"/>
        </xdr:cNvPr>
        <xdr:cNvSpPr txBox="1"/>
      </xdr:nvSpPr>
      <xdr:spPr>
        <a:xfrm>
          <a:off x="449036" y="721179"/>
          <a:ext cx="1143000" cy="299357"/>
        </a:xfrm>
        <a:prstGeom prst="rect">
          <a:avLst/>
        </a:prstGeom>
        <a:solidFill>
          <a:schemeClr val="tx2">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SV" sz="1400" b="1">
              <a:latin typeface="Arial Narrow" pitchFamily="34" charset="0"/>
            </a:rPr>
            <a:t>REGRESAR</a:t>
          </a:r>
        </a:p>
      </xdr:txBody>
    </xdr:sp>
    <xdr:clientData/>
  </xdr:twoCellAnchor>
  <xdr:twoCellAnchor editAs="oneCell">
    <xdr:from>
      <xdr:col>3</xdr:col>
      <xdr:colOff>0</xdr:colOff>
      <xdr:row>6</xdr:row>
      <xdr:rowOff>0</xdr:rowOff>
    </xdr:from>
    <xdr:to>
      <xdr:col>12</xdr:col>
      <xdr:colOff>674552</xdr:colOff>
      <xdr:row>24</xdr:row>
      <xdr:rowOff>0</xdr:rowOff>
    </xdr:to>
    <xdr:pic>
      <xdr:nvPicPr>
        <xdr:cNvPr id="2"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2286000" y="1251857"/>
          <a:ext cx="7723052" cy="3673929"/>
        </a:xfrm>
        <a:prstGeom prst="rect">
          <a:avLst/>
        </a:prstGeom>
        <a:noFill/>
      </xdr:spPr>
    </xdr:pic>
    <xdr:clientData/>
  </xdr:twoCellAnchor>
  <xdr:twoCellAnchor editAs="oneCell">
    <xdr:from>
      <xdr:col>13</xdr:col>
      <xdr:colOff>489856</xdr:colOff>
      <xdr:row>4</xdr:row>
      <xdr:rowOff>176892</xdr:rowOff>
    </xdr:from>
    <xdr:to>
      <xdr:col>23</xdr:col>
      <xdr:colOff>571499</xdr:colOff>
      <xdr:row>30</xdr:row>
      <xdr:rowOff>79</xdr:rowOff>
    </xdr:to>
    <xdr:pic>
      <xdr:nvPicPr>
        <xdr:cNvPr id="3"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10586356" y="1020535"/>
          <a:ext cx="8722179" cy="5129973"/>
        </a:xfrm>
        <a:prstGeom prst="rect">
          <a:avLst/>
        </a:prstGeom>
        <a:noFill/>
      </xdr:spPr>
    </xdr:pic>
    <xdr:clientData/>
  </xdr:twoCellAnchor>
  <xdr:twoCellAnchor editAs="oneCell">
    <xdr:from>
      <xdr:col>3</xdr:col>
      <xdr:colOff>0</xdr:colOff>
      <xdr:row>34</xdr:row>
      <xdr:rowOff>204106</xdr:rowOff>
    </xdr:from>
    <xdr:to>
      <xdr:col>12</xdr:col>
      <xdr:colOff>719957</xdr:colOff>
      <xdr:row>53</xdr:row>
      <xdr:rowOff>27213</xdr:rowOff>
    </xdr:to>
    <xdr:pic>
      <xdr:nvPicPr>
        <xdr:cNvPr id="5" name="Picture 3"/>
        <xdr:cNvPicPr>
          <a:picLocks noChangeAspect="1" noChangeArrowheads="1"/>
        </xdr:cNvPicPr>
      </xdr:nvPicPr>
      <xdr:blipFill>
        <a:blip xmlns:r="http://schemas.openxmlformats.org/officeDocument/2006/relationships" r:embed="rId4" cstate="print"/>
        <a:srcRect/>
        <a:stretch>
          <a:fillRect/>
        </a:stretch>
      </xdr:blipFill>
      <xdr:spPr bwMode="auto">
        <a:xfrm>
          <a:off x="2286000" y="7170963"/>
          <a:ext cx="7768457" cy="3701143"/>
        </a:xfrm>
        <a:prstGeom prst="rect">
          <a:avLst/>
        </a:prstGeom>
        <a:noFill/>
      </xdr:spPr>
    </xdr:pic>
    <xdr:clientData/>
  </xdr:twoCellAnchor>
  <xdr:twoCellAnchor editAs="oneCell">
    <xdr:from>
      <xdr:col>14</xdr:col>
      <xdr:colOff>81643</xdr:colOff>
      <xdr:row>32</xdr:row>
      <xdr:rowOff>149678</xdr:rowOff>
    </xdr:from>
    <xdr:to>
      <xdr:col>23</xdr:col>
      <xdr:colOff>272143</xdr:colOff>
      <xdr:row>55</xdr:row>
      <xdr:rowOff>201038</xdr:rowOff>
    </xdr:to>
    <xdr:pic>
      <xdr:nvPicPr>
        <xdr:cNvPr id="7" name="Picture 4"/>
        <xdr:cNvPicPr>
          <a:picLocks noChangeAspect="1" noChangeArrowheads="1"/>
        </xdr:cNvPicPr>
      </xdr:nvPicPr>
      <xdr:blipFill>
        <a:blip xmlns:r="http://schemas.openxmlformats.org/officeDocument/2006/relationships" r:embed="rId5" cstate="print"/>
        <a:srcRect/>
        <a:stretch>
          <a:fillRect/>
        </a:stretch>
      </xdr:blipFill>
      <xdr:spPr bwMode="auto">
        <a:xfrm>
          <a:off x="10940143" y="6708321"/>
          <a:ext cx="8069036" cy="4745824"/>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752475</xdr:colOff>
      <xdr:row>14</xdr:row>
      <xdr:rowOff>9525</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16</xdr:row>
      <xdr:rowOff>0</xdr:rowOff>
    </xdr:from>
    <xdr:to>
      <xdr:col>6</xdr:col>
      <xdr:colOff>0</xdr:colOff>
      <xdr:row>29</xdr:row>
      <xdr:rowOff>180975</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1</xdr:rowOff>
    </xdr:from>
    <xdr:to>
      <xdr:col>6</xdr:col>
      <xdr:colOff>752475</xdr:colOff>
      <xdr:row>18</xdr:row>
      <xdr:rowOff>1</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20</xdr:row>
      <xdr:rowOff>0</xdr:rowOff>
    </xdr:from>
    <xdr:to>
      <xdr:col>7</xdr:col>
      <xdr:colOff>742949</xdr:colOff>
      <xdr:row>42</xdr:row>
      <xdr:rowOff>19050</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2.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dimension ref="A1:M27"/>
  <sheetViews>
    <sheetView showGridLines="0" tabSelected="1" workbookViewId="0">
      <selection activeCell="A11" sqref="A11"/>
    </sheetView>
  </sheetViews>
  <sheetFormatPr baseColWidth="10" defaultColWidth="0" defaultRowHeight="16.5" zeroHeight="1"/>
  <cols>
    <col min="1" max="4" width="11.42578125" style="94" customWidth="1"/>
    <col min="5" max="5" width="39.140625" style="94" customWidth="1"/>
    <col min="6" max="13" width="11.42578125" style="94" customWidth="1"/>
    <col min="14" max="16384" width="11.42578125" style="94" hidden="1"/>
  </cols>
  <sheetData>
    <row r="1" spans="4:13"/>
    <row r="2" spans="4:13"/>
    <row r="3" spans="4:13"/>
    <row r="4" spans="4:13" ht="23.25">
      <c r="D4" s="95" t="s">
        <v>37</v>
      </c>
      <c r="E4" s="96"/>
      <c r="F4" s="96"/>
      <c r="G4" s="96"/>
      <c r="H4" s="96"/>
    </row>
    <row r="5" spans="4:13" ht="18.75">
      <c r="D5" s="230" t="s">
        <v>25</v>
      </c>
      <c r="E5" s="230"/>
      <c r="F5" s="230"/>
      <c r="G5" s="230"/>
      <c r="H5" s="230"/>
      <c r="I5" s="230"/>
    </row>
    <row r="6" spans="4:13"/>
    <row r="7" spans="4:13"/>
    <row r="8" spans="4:13"/>
    <row r="9" spans="4:13">
      <c r="E9" s="97" t="s">
        <v>26</v>
      </c>
      <c r="H9" s="98"/>
    </row>
    <row r="10" spans="4:13" ht="15" customHeight="1">
      <c r="E10" s="99" t="s">
        <v>71</v>
      </c>
    </row>
    <row r="11" spans="4:13">
      <c r="E11" s="99" t="s">
        <v>72</v>
      </c>
    </row>
    <row r="12" spans="4:13">
      <c r="E12" s="100" t="s">
        <v>27</v>
      </c>
    </row>
    <row r="13" spans="4:13" ht="31.5">
      <c r="E13" s="101" t="s">
        <v>29</v>
      </c>
    </row>
    <row r="14" spans="4:13">
      <c r="E14" s="100"/>
    </row>
    <row r="15" spans="4:13"/>
    <row r="16" spans="4:13">
      <c r="J16" s="102"/>
      <c r="M16" s="103" t="s">
        <v>28</v>
      </c>
    </row>
    <row r="17" spans="13:13">
      <c r="M17" s="103" t="s">
        <v>94</v>
      </c>
    </row>
    <row r="18" spans="13:13"/>
    <row r="19" spans="13:13" hidden="1"/>
    <row r="20" spans="13:13" hidden="1"/>
    <row r="21" spans="13:13" hidden="1"/>
    <row r="22" spans="13:13" hidden="1"/>
    <row r="23" spans="13:13" hidden="1"/>
    <row r="24" spans="13:13"/>
    <row r="25" spans="13:13"/>
    <row r="26" spans="13:13"/>
    <row r="27" spans="13:13"/>
  </sheetData>
  <sheetProtection password="D8F4" sheet="1" objects="1" scenarios="1" autoFilter="0"/>
  <mergeCells count="1">
    <mergeCell ref="D5:I5"/>
  </mergeCells>
  <hyperlinks>
    <hyperlink ref="E10" location="'Fdos Corto Plazo'!A1" display="Fondos de Inversión de Corto Plazo"/>
    <hyperlink ref="E12" location="Definiciones!A1" display="Comisión por administración"/>
    <hyperlink ref="E13" location="Gráficos!A1" display="Rendimiento Fondos de Inversión"/>
    <hyperlink ref="E11" location="'Fdos Mediano Plazo '!A1" display="Fondos de Inversión de Mediano Plazo"/>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M40"/>
  <sheetViews>
    <sheetView showGridLines="0" zoomScale="80" zoomScaleNormal="80" workbookViewId="0">
      <selection activeCell="M1" sqref="M1:V40"/>
    </sheetView>
  </sheetViews>
  <sheetFormatPr baseColWidth="10" defaultColWidth="0" defaultRowHeight="16.5" zeroHeight="1"/>
  <cols>
    <col min="1" max="1" width="3.85546875" style="49" customWidth="1"/>
    <col min="2" max="2" width="11.42578125" style="49" customWidth="1"/>
    <col min="3" max="3" width="20.42578125" style="51" customWidth="1"/>
    <col min="4" max="4" width="31.5703125" style="51" customWidth="1"/>
    <col min="5" max="5" width="36.5703125" style="51" customWidth="1"/>
    <col min="6" max="6" width="27.28515625" style="51" customWidth="1"/>
    <col min="7" max="7" width="22.85546875" style="51" customWidth="1"/>
    <col min="8" max="8" width="20.140625" style="51" customWidth="1"/>
    <col min="9" max="9" width="22.28515625" style="49" customWidth="1"/>
    <col min="10" max="11" width="22" style="49" customWidth="1"/>
    <col min="12" max="12" width="22" style="52" customWidth="1"/>
    <col min="13" max="13" width="26.28515625" style="146" customWidth="1"/>
    <col min="14" max="14" width="24.5703125" style="146" customWidth="1"/>
    <col min="15" max="15" width="23.7109375" style="146" customWidth="1"/>
    <col min="16" max="16" width="20.140625" style="146" customWidth="1"/>
    <col min="17" max="17" width="18.85546875" style="146" customWidth="1"/>
    <col min="18" max="18" width="15.5703125" style="146" customWidth="1"/>
    <col min="19" max="19" width="20.5703125" style="146" customWidth="1"/>
    <col min="20" max="22" width="11.42578125" style="146" customWidth="1"/>
    <col min="23" max="23" width="45.42578125" style="49" hidden="1" customWidth="1"/>
    <col min="24" max="24" width="24.85546875" style="49" hidden="1" customWidth="1"/>
    <col min="25" max="26" width="11.42578125" style="49" hidden="1" customWidth="1"/>
    <col min="27" max="27" width="11.28515625" style="49" hidden="1" customWidth="1"/>
    <col min="28" max="29" width="11.42578125" style="49" hidden="1" customWidth="1"/>
    <col min="30" max="30" width="40" style="49" hidden="1" customWidth="1"/>
    <col min="31" max="31" width="28.28515625" style="49" hidden="1" customWidth="1"/>
    <col min="32" max="32" width="14.7109375" style="49" hidden="1" customWidth="1"/>
    <col min="33" max="33" width="17.5703125" style="49" hidden="1" customWidth="1"/>
    <col min="34" max="34" width="15.85546875" style="49" hidden="1" customWidth="1"/>
    <col min="35" max="35" width="14.140625" style="49" hidden="1" customWidth="1"/>
    <col min="36" max="39" width="18.140625" style="49" hidden="1" customWidth="1"/>
    <col min="40" max="16384" width="11.42578125" style="49" hidden="1"/>
  </cols>
  <sheetData>
    <row r="1" spans="1:38">
      <c r="A1" s="46"/>
      <c r="B1" s="47"/>
      <c r="C1" s="47"/>
      <c r="D1" s="47"/>
      <c r="E1" s="47"/>
      <c r="F1" s="47"/>
      <c r="G1" s="47"/>
      <c r="H1" s="47"/>
      <c r="I1" s="47"/>
      <c r="J1" s="47"/>
      <c r="K1" s="47"/>
      <c r="L1" s="48"/>
    </row>
    <row r="2" spans="1:38" ht="17.25" thickBot="1">
      <c r="A2" s="50"/>
      <c r="B2" s="51"/>
      <c r="I2" s="51"/>
      <c r="J2" s="51"/>
      <c r="K2" s="51"/>
    </row>
    <row r="3" spans="1:38" ht="18.75" customHeight="1">
      <c r="A3" s="50"/>
      <c r="B3" s="51"/>
      <c r="E3" s="232" t="s">
        <v>0</v>
      </c>
      <c r="F3" s="233"/>
      <c r="I3" s="51"/>
      <c r="J3" s="51"/>
      <c r="K3" s="51"/>
    </row>
    <row r="4" spans="1:38" ht="18.75" customHeight="1">
      <c r="A4" s="50"/>
      <c r="B4" s="51"/>
      <c r="E4" s="134" t="s">
        <v>101</v>
      </c>
      <c r="F4" s="135">
        <f>H32</f>
        <v>43352</v>
      </c>
      <c r="I4" s="51"/>
      <c r="J4" s="51"/>
      <c r="K4" s="51"/>
    </row>
    <row r="5" spans="1:38" ht="18.75" customHeight="1" thickBot="1">
      <c r="A5" s="50"/>
      <c r="B5" s="51"/>
      <c r="E5" s="234" t="s">
        <v>102</v>
      </c>
      <c r="F5" s="235"/>
      <c r="I5" s="51"/>
      <c r="J5" s="51"/>
      <c r="K5" s="51"/>
      <c r="M5" s="149"/>
      <c r="N5" s="149"/>
      <c r="O5" s="149"/>
      <c r="P5" s="149"/>
      <c r="Q5" s="149"/>
      <c r="R5" s="149"/>
      <c r="S5" s="149"/>
      <c r="T5" s="149"/>
      <c r="U5" s="149"/>
      <c r="V5" s="132"/>
    </row>
    <row r="6" spans="1:38">
      <c r="A6" s="50"/>
      <c r="B6" s="51"/>
      <c r="I6" s="51"/>
      <c r="J6" s="51"/>
      <c r="K6" s="51"/>
      <c r="M6" s="149"/>
      <c r="N6" s="149"/>
      <c r="O6" s="149"/>
      <c r="P6" s="149"/>
      <c r="Q6" s="149"/>
      <c r="R6" s="149"/>
      <c r="S6" s="149"/>
      <c r="T6" s="149"/>
      <c r="U6" s="149"/>
      <c r="V6" s="132"/>
    </row>
    <row r="7" spans="1:38" s="210" customFormat="1" ht="49.5" customHeight="1">
      <c r="A7" s="50"/>
      <c r="B7" s="51"/>
      <c r="C7" s="51"/>
      <c r="D7" s="51"/>
      <c r="E7" s="51"/>
      <c r="F7" s="51"/>
      <c r="G7" s="51"/>
      <c r="H7" s="51"/>
      <c r="I7" s="51"/>
      <c r="J7" s="51"/>
      <c r="K7" s="51"/>
      <c r="L7" s="52"/>
      <c r="M7" s="150"/>
      <c r="N7" s="150" t="s">
        <v>34</v>
      </c>
      <c r="O7" s="150" t="str">
        <f>+INDEX(P12:S12,AC14)</f>
        <v>Valor Cuota al día 09/09/2018 (US$)</v>
      </c>
      <c r="P7" s="149"/>
      <c r="Q7" s="149"/>
      <c r="R7" s="149"/>
      <c r="S7" s="149"/>
      <c r="T7" s="190"/>
      <c r="U7" s="149"/>
      <c r="V7" s="149"/>
      <c r="AL7" s="211"/>
    </row>
    <row r="8" spans="1:38" s="210" customFormat="1" ht="33">
      <c r="A8" s="50"/>
      <c r="B8" s="51"/>
      <c r="C8" s="51"/>
      <c r="D8" s="51"/>
      <c r="E8" s="51"/>
      <c r="F8" s="51"/>
      <c r="G8" s="51"/>
      <c r="H8" s="51"/>
      <c r="I8" s="51"/>
      <c r="J8" s="51"/>
      <c r="K8" s="51"/>
      <c r="L8" s="52"/>
      <c r="M8" s="152">
        <v>1</v>
      </c>
      <c r="N8" s="153" t="str">
        <f>INDEX($AD$18:$AD$20,MATCH(M8,$AC$18:$AC$20,0))</f>
        <v>Fondo Abierto Rentable de Corto Plazo SGB</v>
      </c>
      <c r="O8" s="154">
        <f>INDEX($AE$17:$AE$21,MATCH(M8,$AC$17:$AC$21,0))</f>
        <v>1.0666023899999999</v>
      </c>
      <c r="P8" s="149"/>
      <c r="Q8" s="149"/>
      <c r="R8" s="149"/>
      <c r="S8" s="149"/>
      <c r="T8" s="190"/>
      <c r="U8" s="149"/>
      <c r="V8" s="149"/>
      <c r="AA8" s="210" t="str">
        <f>IF($AC$14=1,"$",IF($AC$14=3,"$","%"))</f>
        <v>$</v>
      </c>
      <c r="AL8" s="212"/>
    </row>
    <row r="9" spans="1:38" s="210" customFormat="1" ht="33">
      <c r="A9" s="50"/>
      <c r="B9" s="51"/>
      <c r="C9" s="51"/>
      <c r="D9" s="51"/>
      <c r="E9" s="51"/>
      <c r="F9" s="51"/>
      <c r="G9" s="51"/>
      <c r="H9" s="51"/>
      <c r="I9" s="51"/>
      <c r="J9" s="51"/>
      <c r="K9" s="51"/>
      <c r="L9" s="52"/>
      <c r="M9" s="152">
        <v>2</v>
      </c>
      <c r="N9" s="153" t="str">
        <f>INDEX($AD$18:$AD$20,MATCH(M9,$AC$18:$AC$20,0))</f>
        <v>Fondo Abierto Atlántida Corto Plazo</v>
      </c>
      <c r="O9" s="154">
        <f t="shared" ref="O9:O10" si="0">INDEX($AE$17:$AE$21,MATCH(M9,$AC$17:$AC$21,0))</f>
        <v>1.02209459</v>
      </c>
      <c r="P9" s="149"/>
      <c r="Q9" s="149"/>
      <c r="R9" s="149"/>
      <c r="S9" s="149"/>
      <c r="T9" s="190"/>
      <c r="U9" s="149"/>
      <c r="V9" s="149"/>
      <c r="AA9" s="210" t="str">
        <f t="shared" ref="AA9:AA10" si="1">IF($AC$14=1,"$",IF($AC$14=3,"$","%"))</f>
        <v>$</v>
      </c>
      <c r="AL9" s="212"/>
    </row>
    <row r="10" spans="1:38" s="210" customFormat="1">
      <c r="A10" s="50"/>
      <c r="B10" s="51"/>
      <c r="C10" s="51"/>
      <c r="D10" s="51"/>
      <c r="E10" s="51"/>
      <c r="F10" s="51"/>
      <c r="G10" s="51"/>
      <c r="H10" s="51"/>
      <c r="I10" s="51"/>
      <c r="J10" s="51"/>
      <c r="K10" s="51"/>
      <c r="L10" s="52"/>
      <c r="M10" s="152">
        <v>3</v>
      </c>
      <c r="N10" s="153" t="str">
        <f>INDEX($AD$18:$AD$20,MATCH(M10,$AC$18:$AC$20,0))</f>
        <v>Fondo Abierto Banagrícola</v>
      </c>
      <c r="O10" s="154">
        <f t="shared" si="0"/>
        <v>1.0146670575000001</v>
      </c>
      <c r="P10" s="149"/>
      <c r="Q10" s="149"/>
      <c r="R10" s="149"/>
      <c r="S10" s="149"/>
      <c r="T10" s="149"/>
      <c r="U10" s="149"/>
      <c r="V10" s="149"/>
      <c r="AA10" s="210" t="str">
        <f t="shared" si="1"/>
        <v>$</v>
      </c>
      <c r="AL10" s="212"/>
    </row>
    <row r="11" spans="1:38" s="210" customFormat="1">
      <c r="A11" s="50"/>
      <c r="B11" s="51"/>
      <c r="C11" s="51"/>
      <c r="D11" s="51"/>
      <c r="E11" s="51"/>
      <c r="F11" s="51"/>
      <c r="G11" s="51"/>
      <c r="H11" s="51"/>
      <c r="I11" s="51"/>
      <c r="J11" s="51"/>
      <c r="K11" s="51"/>
      <c r="L11" s="52"/>
      <c r="M11" s="152"/>
      <c r="N11" s="149"/>
      <c r="O11" s="149"/>
      <c r="P11" s="149">
        <v>1</v>
      </c>
      <c r="Q11" s="149">
        <v>2</v>
      </c>
      <c r="R11" s="149">
        <v>3</v>
      </c>
      <c r="S11" s="149">
        <v>4</v>
      </c>
      <c r="T11" s="149">
        <v>5</v>
      </c>
      <c r="U11" s="149">
        <v>6</v>
      </c>
      <c r="V11" s="149"/>
      <c r="AL11" s="212"/>
    </row>
    <row r="12" spans="1:38" s="210" customFormat="1" ht="49.5">
      <c r="A12" s="50"/>
      <c r="B12" s="51"/>
      <c r="C12" s="51"/>
      <c r="D12" s="51"/>
      <c r="E12" s="51"/>
      <c r="F12" s="51"/>
      <c r="G12" s="51"/>
      <c r="H12" s="51"/>
      <c r="I12" s="51"/>
      <c r="J12" s="51"/>
      <c r="K12" s="51"/>
      <c r="L12" s="52"/>
      <c r="M12" s="152"/>
      <c r="N12" s="156" t="s">
        <v>2</v>
      </c>
      <c r="O12" s="156" t="s">
        <v>3</v>
      </c>
      <c r="P12" s="156" t="s">
        <v>76</v>
      </c>
      <c r="Q12" s="151" t="s">
        <v>56</v>
      </c>
      <c r="R12" s="151" t="s">
        <v>104</v>
      </c>
      <c r="S12" s="151" t="s">
        <v>59</v>
      </c>
      <c r="T12" s="151" t="s">
        <v>39</v>
      </c>
      <c r="U12" s="151" t="s">
        <v>40</v>
      </c>
      <c r="V12" s="149"/>
      <c r="AL12" s="212"/>
    </row>
    <row r="13" spans="1:38" s="210" customFormat="1" ht="49.5">
      <c r="A13" s="50"/>
      <c r="B13" s="51"/>
      <c r="C13" s="51"/>
      <c r="D13" s="51"/>
      <c r="E13" s="51"/>
      <c r="F13" s="51"/>
      <c r="G13" s="55"/>
      <c r="H13" s="51"/>
      <c r="I13" s="51"/>
      <c r="J13" s="51"/>
      <c r="K13" s="51"/>
      <c r="L13" s="52"/>
      <c r="M13" s="149"/>
      <c r="N13" s="157" t="s">
        <v>65</v>
      </c>
      <c r="O13" s="157" t="s">
        <v>10</v>
      </c>
      <c r="P13" s="158"/>
      <c r="Q13" s="159"/>
      <c r="R13" s="191"/>
      <c r="S13" s="160"/>
      <c r="T13" s="161"/>
      <c r="U13" s="161"/>
      <c r="V13" s="149"/>
    </row>
    <row r="14" spans="1:38" s="210" customFormat="1" ht="42.75" customHeight="1">
      <c r="A14" s="50"/>
      <c r="B14" s="51"/>
      <c r="C14" s="51"/>
      <c r="D14" s="51"/>
      <c r="E14" s="51"/>
      <c r="F14" s="51"/>
      <c r="G14" s="51"/>
      <c r="H14" s="51"/>
      <c r="I14" s="51"/>
      <c r="J14" s="51"/>
      <c r="K14" s="51"/>
      <c r="L14" s="52"/>
      <c r="M14" s="149"/>
      <c r="N14" s="157" t="s">
        <v>66</v>
      </c>
      <c r="O14" s="157" t="s">
        <v>10</v>
      </c>
      <c r="P14" s="192">
        <v>1816112.68</v>
      </c>
      <c r="Q14" s="193">
        <f>0.0362211476696204*100</f>
        <v>3.6221147669620404</v>
      </c>
      <c r="R14" s="194">
        <v>1.02209459</v>
      </c>
      <c r="S14" s="195">
        <v>1.25</v>
      </c>
      <c r="T14" s="195">
        <v>4.9725999999999999</v>
      </c>
      <c r="U14" s="231">
        <v>3.3188239011677401</v>
      </c>
      <c r="V14" s="149"/>
      <c r="AC14" s="213">
        <v>3</v>
      </c>
      <c r="AD14" s="214" t="str">
        <f>+INDEX(P12:S12,AC14)</f>
        <v>Valor Cuota al día 09/09/2018 (US$)</v>
      </c>
      <c r="AE14" s="214"/>
      <c r="AF14" s="214"/>
      <c r="AG14" s="214"/>
    </row>
    <row r="15" spans="1:38" s="210" customFormat="1" ht="49.5">
      <c r="A15" s="58"/>
      <c r="B15" s="59"/>
      <c r="C15" s="59"/>
      <c r="D15" s="59"/>
      <c r="E15" s="59"/>
      <c r="F15" s="59"/>
      <c r="G15" s="59"/>
      <c r="H15" s="59"/>
      <c r="I15" s="59"/>
      <c r="J15" s="59"/>
      <c r="K15" s="59"/>
      <c r="L15" s="60"/>
      <c r="M15" s="149"/>
      <c r="N15" s="157" t="s">
        <v>67</v>
      </c>
      <c r="O15" s="157" t="s">
        <v>8</v>
      </c>
      <c r="P15" s="192">
        <v>4100840.35</v>
      </c>
      <c r="Q15" s="196">
        <f>0.0253598402088182*100</f>
        <v>2.5359840208818198</v>
      </c>
      <c r="R15" s="194">
        <v>1.0146670575000001</v>
      </c>
      <c r="S15" s="195">
        <v>1.25</v>
      </c>
      <c r="T15" s="195">
        <v>3.9731379822999999</v>
      </c>
      <c r="U15" s="231"/>
      <c r="V15" s="149"/>
      <c r="AC15" s="213"/>
      <c r="AD15" s="214"/>
      <c r="AE15" s="214"/>
      <c r="AF15" s="214"/>
      <c r="AG15" s="214"/>
    </row>
    <row r="16" spans="1:38" s="210" customFormat="1" ht="55.5" customHeight="1">
      <c r="A16" s="50"/>
      <c r="B16" s="51"/>
      <c r="C16" s="51"/>
      <c r="D16" s="51"/>
      <c r="E16" s="51"/>
      <c r="F16" s="51"/>
      <c r="G16" s="51"/>
      <c r="H16" s="51"/>
      <c r="I16" s="51"/>
      <c r="J16" s="51"/>
      <c r="K16" s="51"/>
      <c r="L16" s="61"/>
      <c r="M16" s="149"/>
      <c r="N16" s="157" t="s">
        <v>68</v>
      </c>
      <c r="O16" s="157" t="s">
        <v>13</v>
      </c>
      <c r="P16" s="192">
        <v>37867420.609999999</v>
      </c>
      <c r="Q16" s="196">
        <f>0.0344186589346569*100</f>
        <v>3.4418658934656898</v>
      </c>
      <c r="R16" s="194">
        <v>1.0666023899999999</v>
      </c>
      <c r="S16" s="195">
        <v>1.2</v>
      </c>
      <c r="T16" s="195">
        <v>4.7251000000000003</v>
      </c>
      <c r="U16" s="231"/>
      <c r="V16" s="149"/>
      <c r="AC16" s="215" t="s">
        <v>31</v>
      </c>
      <c r="AD16" s="216" t="s">
        <v>32</v>
      </c>
      <c r="AE16" s="216" t="s">
        <v>33</v>
      </c>
      <c r="AF16" s="217"/>
      <c r="AG16" s="217"/>
    </row>
    <row r="17" spans="1:35" s="210" customFormat="1" ht="74.25" customHeight="1">
      <c r="A17" s="50"/>
      <c r="B17" s="51"/>
      <c r="C17" s="51"/>
      <c r="D17" s="53"/>
      <c r="E17" s="53"/>
      <c r="F17" s="53"/>
      <c r="G17" s="53"/>
      <c r="H17" s="53"/>
      <c r="I17" s="53"/>
      <c r="J17" s="53"/>
      <c r="K17" s="53"/>
      <c r="L17" s="62"/>
      <c r="M17" s="149"/>
      <c r="N17" s="157" t="s">
        <v>69</v>
      </c>
      <c r="O17" s="157" t="s">
        <v>13</v>
      </c>
      <c r="P17" s="158"/>
      <c r="Q17" s="159"/>
      <c r="R17" s="191"/>
      <c r="S17" s="195"/>
      <c r="T17" s="195"/>
      <c r="U17" s="195"/>
      <c r="V17" s="149"/>
      <c r="AC17" s="215"/>
      <c r="AD17" s="218"/>
      <c r="AE17" s="219"/>
      <c r="AF17" s="217">
        <f>RANK(P16,P$15:P$17)</f>
        <v>1</v>
      </c>
      <c r="AG17" s="217" t="e">
        <f t="shared" ref="AG17:AI21" si="2">RANK(Q13,Q$13:Q$17)</f>
        <v>#N/A</v>
      </c>
      <c r="AH17" s="210" t="e">
        <f t="shared" si="2"/>
        <v>#N/A</v>
      </c>
      <c r="AI17" s="210" t="e">
        <f t="shared" si="2"/>
        <v>#N/A</v>
      </c>
    </row>
    <row r="18" spans="1:35" s="210" customFormat="1" ht="76.5" customHeight="1">
      <c r="A18" s="50"/>
      <c r="B18" s="51"/>
      <c r="C18" s="51"/>
      <c r="D18" s="207"/>
      <c r="E18" s="53"/>
      <c r="F18" s="53"/>
      <c r="G18" s="53"/>
      <c r="H18" s="53"/>
      <c r="I18" s="53"/>
      <c r="J18" s="53"/>
      <c r="K18" s="53"/>
      <c r="L18" s="62"/>
      <c r="M18" s="149"/>
      <c r="N18" s="149"/>
      <c r="O18" s="151" t="s">
        <v>83</v>
      </c>
      <c r="P18" s="151" t="s">
        <v>77</v>
      </c>
      <c r="Q18" s="151" t="s">
        <v>78</v>
      </c>
      <c r="R18" s="172" t="s">
        <v>85</v>
      </c>
      <c r="S18" s="149"/>
      <c r="T18" s="149"/>
      <c r="U18" s="149"/>
      <c r="V18" s="149"/>
      <c r="AC18" s="220">
        <f>+RANK(AE18,$AE$18:$AE$20,0)+COUNTIF($AE$18:AE18,AE18)-1</f>
        <v>2</v>
      </c>
      <c r="AD18" s="218" t="s">
        <v>58</v>
      </c>
      <c r="AE18" s="219">
        <f>+INDEX(P14:S14,$AC$14)</f>
        <v>1.02209459</v>
      </c>
      <c r="AF18" s="217" t="e">
        <f>RANK(#REF!,P$15:P$17)</f>
        <v>#REF!</v>
      </c>
      <c r="AG18" s="217">
        <f>RANK(Q16,Q$13:Q$17)</f>
        <v>2</v>
      </c>
      <c r="AH18" s="210">
        <f>RANK(R16,R$13:R$17)</f>
        <v>1</v>
      </c>
      <c r="AI18" s="210">
        <f t="shared" si="2"/>
        <v>1</v>
      </c>
    </row>
    <row r="19" spans="1:35" ht="62.25" customHeight="1">
      <c r="A19" s="50"/>
      <c r="B19" s="51"/>
      <c r="I19" s="51"/>
      <c r="J19" s="51"/>
      <c r="K19" s="51"/>
      <c r="M19" s="132"/>
      <c r="N19" s="151" t="s">
        <v>66</v>
      </c>
      <c r="O19" s="197">
        <v>3.3644975451465915</v>
      </c>
      <c r="P19" s="198">
        <v>3.6221147669620404</v>
      </c>
      <c r="Q19" s="199">
        <f>S14</f>
        <v>1.25</v>
      </c>
      <c r="R19" s="200">
        <f>T14</f>
        <v>4.9725999999999999</v>
      </c>
      <c r="S19" s="132"/>
      <c r="T19" s="132"/>
      <c r="U19" s="132"/>
      <c r="V19" s="132"/>
      <c r="AC19" s="221">
        <f>+RANK(AE19,$AE$18:$AE$20,0)+COUNTIF($AE$18:AE19,AE19)-1</f>
        <v>3</v>
      </c>
      <c r="AD19" s="222" t="s">
        <v>57</v>
      </c>
      <c r="AE19" s="223">
        <f>+INDEX(P15:S15,$AC$14)</f>
        <v>1.0146670575000001</v>
      </c>
      <c r="AF19" s="224" t="e">
        <f>RANK(#REF!,P$15:P$17)</f>
        <v>#REF!</v>
      </c>
      <c r="AG19" s="224">
        <f t="shared" si="2"/>
        <v>3</v>
      </c>
      <c r="AH19" s="225">
        <f t="shared" si="2"/>
        <v>3</v>
      </c>
      <c r="AI19" s="225">
        <f t="shared" si="2"/>
        <v>1</v>
      </c>
    </row>
    <row r="20" spans="1:35" ht="56.25" customHeight="1">
      <c r="A20" s="50"/>
      <c r="B20" s="51"/>
      <c r="I20" s="51"/>
      <c r="J20" s="51"/>
      <c r="K20" s="51"/>
      <c r="M20" s="132"/>
      <c r="N20" s="151" t="s">
        <v>67</v>
      </c>
      <c r="O20" s="197">
        <v>3.3644975451465915</v>
      </c>
      <c r="P20" s="198">
        <v>2.5359840208818198</v>
      </c>
      <c r="Q20" s="199">
        <f t="shared" ref="Q20:Q21" si="3">S15</f>
        <v>1.25</v>
      </c>
      <c r="R20" s="200">
        <f t="shared" ref="R20:R21" si="4">T15</f>
        <v>3.9731379822999999</v>
      </c>
      <c r="S20" s="132"/>
      <c r="T20" s="132"/>
      <c r="U20" s="132"/>
      <c r="V20" s="132"/>
      <c r="AC20" s="221">
        <f>+RANK(AE20,$AE$18:$AE$20,0)+COUNTIF($AE$18:AE20,AE20)-1</f>
        <v>1</v>
      </c>
      <c r="AD20" s="222" t="s">
        <v>82</v>
      </c>
      <c r="AE20" s="223">
        <f>+INDEX(P16:S16,$AC$14)</f>
        <v>1.0666023899999999</v>
      </c>
      <c r="AF20" s="224" t="e">
        <f>RANK(#REF!,P$15:P$17)</f>
        <v>#REF!</v>
      </c>
      <c r="AG20" s="224" t="e">
        <f>RANK(#REF!,Q$13:Q$17)</f>
        <v>#REF!</v>
      </c>
      <c r="AH20" s="225" t="e">
        <f>RANK(#REF!,R$13:R$17)</f>
        <v>#REF!</v>
      </c>
      <c r="AI20" s="225">
        <f t="shared" si="2"/>
        <v>3</v>
      </c>
    </row>
    <row r="21" spans="1:35" ht="60" customHeight="1">
      <c r="A21" s="50"/>
      <c r="B21" s="51"/>
      <c r="I21" s="51"/>
      <c r="J21" s="51"/>
      <c r="K21" s="51"/>
      <c r="M21" s="132"/>
      <c r="N21" s="151" t="s">
        <v>81</v>
      </c>
      <c r="O21" s="197">
        <v>3.3644975451465915</v>
      </c>
      <c r="P21" s="198">
        <v>3.4418658934656898</v>
      </c>
      <c r="Q21" s="199">
        <f t="shared" si="3"/>
        <v>1.2</v>
      </c>
      <c r="R21" s="200">
        <f t="shared" si="4"/>
        <v>4.7251000000000003</v>
      </c>
      <c r="S21" s="132"/>
      <c r="T21" s="132"/>
      <c r="U21" s="132"/>
      <c r="V21" s="132"/>
      <c r="AC21" s="226"/>
      <c r="AD21" s="222"/>
      <c r="AE21" s="223"/>
      <c r="AF21" s="224" t="e">
        <f>RANK(P17,P$15:P$17)</f>
        <v>#N/A</v>
      </c>
      <c r="AG21" s="224" t="e">
        <f t="shared" si="2"/>
        <v>#N/A</v>
      </c>
      <c r="AH21" s="225" t="e">
        <f t="shared" si="2"/>
        <v>#N/A</v>
      </c>
      <c r="AI21" s="225" t="e">
        <f t="shared" si="2"/>
        <v>#N/A</v>
      </c>
    </row>
    <row r="22" spans="1:35">
      <c r="A22" s="50"/>
      <c r="B22" s="51"/>
      <c r="D22" s="56"/>
      <c r="E22" s="63"/>
      <c r="F22" s="64"/>
      <c r="G22" s="57"/>
      <c r="H22" s="65"/>
      <c r="I22" s="65"/>
      <c r="J22" s="64"/>
      <c r="K22" s="64"/>
      <c r="L22" s="66"/>
      <c r="M22" s="132"/>
      <c r="N22" s="132"/>
      <c r="O22" s="132"/>
      <c r="P22" s="201"/>
      <c r="Q22" s="132"/>
      <c r="R22" s="202"/>
      <c r="S22" s="132"/>
      <c r="T22" s="132"/>
      <c r="U22" s="132"/>
      <c r="V22" s="132"/>
    </row>
    <row r="23" spans="1:35">
      <c r="A23" s="50"/>
      <c r="B23" s="51"/>
      <c r="I23" s="51"/>
      <c r="J23" s="51"/>
      <c r="K23" s="51"/>
      <c r="M23" s="132"/>
      <c r="N23" s="132"/>
      <c r="O23" s="132"/>
      <c r="P23" s="132"/>
      <c r="Q23" s="132"/>
      <c r="S23" s="132"/>
      <c r="T23" s="132"/>
      <c r="U23" s="132"/>
      <c r="V23" s="132"/>
      <c r="AB23" s="227"/>
      <c r="AD23" s="49">
        <f>+MATCH(M8,$AC$17:$AC$21,0)</f>
        <v>4</v>
      </c>
    </row>
    <row r="24" spans="1:35">
      <c r="A24" s="50"/>
      <c r="B24" s="51"/>
      <c r="I24" s="51"/>
      <c r="J24" s="67"/>
      <c r="K24" s="67"/>
      <c r="M24" s="132"/>
      <c r="N24" s="132"/>
      <c r="O24" s="132"/>
      <c r="P24" s="132"/>
      <c r="Q24" s="132"/>
      <c r="R24" s="132"/>
      <c r="S24" s="132"/>
      <c r="T24" s="132"/>
      <c r="U24" s="132"/>
      <c r="V24" s="132"/>
    </row>
    <row r="25" spans="1:35">
      <c r="A25" s="50"/>
      <c r="B25" s="51"/>
      <c r="I25" s="51"/>
      <c r="J25" s="51"/>
      <c r="K25" s="51"/>
      <c r="M25" s="132"/>
      <c r="N25" s="132"/>
      <c r="O25" s="132"/>
      <c r="Q25" s="132"/>
      <c r="S25" s="132"/>
      <c r="T25" s="132"/>
      <c r="U25" s="132"/>
      <c r="V25" s="132"/>
    </row>
    <row r="26" spans="1:35">
      <c r="A26" s="58"/>
      <c r="B26" s="59"/>
      <c r="C26" s="59"/>
      <c r="D26" s="59"/>
      <c r="E26" s="59"/>
      <c r="F26" s="59"/>
      <c r="G26" s="59"/>
      <c r="H26" s="59"/>
      <c r="I26" s="59"/>
      <c r="J26" s="59"/>
      <c r="K26" s="59"/>
      <c r="L26" s="60"/>
      <c r="M26" s="132"/>
      <c r="N26" s="132"/>
      <c r="O26" s="132"/>
      <c r="Q26" s="132"/>
      <c r="R26" s="132"/>
      <c r="S26" s="132"/>
      <c r="T26" s="132"/>
      <c r="U26" s="132"/>
      <c r="V26" s="132"/>
    </row>
    <row r="27" spans="1:35">
      <c r="A27" s="50"/>
      <c r="B27" s="51"/>
      <c r="I27" s="51"/>
      <c r="J27" s="51"/>
      <c r="K27" s="51"/>
      <c r="M27" s="132"/>
      <c r="N27" s="132"/>
      <c r="O27" s="132"/>
      <c r="Q27" s="132"/>
      <c r="R27" s="132"/>
      <c r="S27" s="132"/>
      <c r="T27" s="132"/>
      <c r="U27" s="132"/>
      <c r="V27" s="132"/>
    </row>
    <row r="28" spans="1:35" ht="15.75" customHeight="1" thickBot="1">
      <c r="A28" s="50"/>
      <c r="B28" s="51"/>
      <c r="I28" s="51"/>
      <c r="J28" s="51"/>
      <c r="K28" s="51"/>
      <c r="M28" s="132"/>
      <c r="N28" s="132"/>
      <c r="Q28" s="132"/>
      <c r="R28" s="132"/>
      <c r="S28" s="132"/>
      <c r="T28" s="132"/>
      <c r="U28" s="132"/>
      <c r="V28" s="132"/>
    </row>
    <row r="29" spans="1:35" ht="17.25" thickBot="1">
      <c r="A29" s="50"/>
      <c r="B29" s="51"/>
      <c r="E29" s="142" t="s">
        <v>100</v>
      </c>
      <c r="F29" s="143">
        <f>H32</f>
        <v>43352</v>
      </c>
      <c r="I29" s="51"/>
      <c r="J29" s="51"/>
      <c r="K29" s="51"/>
      <c r="M29" s="132"/>
      <c r="N29" s="132"/>
      <c r="O29" s="132"/>
      <c r="P29" s="132"/>
      <c r="Q29" s="132"/>
      <c r="R29" s="132"/>
      <c r="S29" s="132"/>
      <c r="T29" s="132"/>
      <c r="U29" s="132"/>
      <c r="V29" s="132"/>
    </row>
    <row r="30" spans="1:35" ht="15.75" customHeight="1" thickBot="1">
      <c r="A30" s="50"/>
      <c r="B30" s="51"/>
      <c r="I30" s="51"/>
      <c r="J30" s="51"/>
      <c r="K30" s="51"/>
      <c r="M30" s="132"/>
      <c r="N30" s="132"/>
      <c r="O30" s="132"/>
      <c r="P30" s="132"/>
      <c r="Q30" s="132"/>
      <c r="R30" s="132"/>
      <c r="S30" s="132"/>
      <c r="T30" s="132"/>
      <c r="U30" s="132"/>
      <c r="V30" s="132"/>
    </row>
    <row r="31" spans="1:35" ht="17.25" customHeight="1">
      <c r="A31" s="50"/>
      <c r="B31" s="51"/>
      <c r="C31" s="79" t="s">
        <v>2</v>
      </c>
      <c r="D31" s="80" t="s">
        <v>3</v>
      </c>
      <c r="E31" s="79" t="s">
        <v>4</v>
      </c>
      <c r="F31" s="79" t="s">
        <v>24</v>
      </c>
      <c r="G31" s="79" t="s">
        <v>86</v>
      </c>
      <c r="H31" s="79" t="s">
        <v>87</v>
      </c>
      <c r="I31" s="79" t="s">
        <v>88</v>
      </c>
      <c r="J31" s="79" t="s">
        <v>90</v>
      </c>
      <c r="K31" s="54"/>
      <c r="M31" s="132"/>
      <c r="N31" s="132"/>
      <c r="O31" s="132"/>
      <c r="P31" s="132"/>
      <c r="Q31" s="132"/>
      <c r="R31" s="132"/>
      <c r="S31" s="132"/>
      <c r="T31" s="132"/>
      <c r="U31" s="132"/>
      <c r="V31" s="132"/>
    </row>
    <row r="32" spans="1:35" ht="17.25" customHeight="1" thickBot="1">
      <c r="A32" s="50"/>
      <c r="B32" s="51"/>
      <c r="C32" s="81"/>
      <c r="D32" s="82"/>
      <c r="E32" s="81"/>
      <c r="F32" s="81"/>
      <c r="G32" s="83">
        <v>43351</v>
      </c>
      <c r="H32" s="83">
        <v>43352</v>
      </c>
      <c r="I32" s="81" t="s">
        <v>89</v>
      </c>
      <c r="J32" s="81" t="s">
        <v>91</v>
      </c>
      <c r="K32" s="54"/>
      <c r="M32" s="132"/>
      <c r="N32" s="132"/>
      <c r="O32" s="132"/>
      <c r="P32" s="132"/>
      <c r="Q32" s="132"/>
      <c r="R32" s="132"/>
      <c r="S32" s="132"/>
      <c r="T32" s="132"/>
      <c r="U32" s="132"/>
      <c r="V32" s="132"/>
    </row>
    <row r="33" spans="1:12" ht="40.5" customHeight="1">
      <c r="A33" s="50"/>
      <c r="B33" s="51"/>
      <c r="C33" s="68" t="s">
        <v>66</v>
      </c>
      <c r="D33" s="69" t="s">
        <v>10</v>
      </c>
      <c r="E33" s="70">
        <f>P14</f>
        <v>1816112.68</v>
      </c>
      <c r="F33" s="93">
        <f>Q14</f>
        <v>3.6221147669620404</v>
      </c>
      <c r="G33" s="228">
        <v>1.02199496</v>
      </c>
      <c r="H33" s="71">
        <f>R14</f>
        <v>1.02209459</v>
      </c>
      <c r="I33" s="92">
        <v>1.25</v>
      </c>
      <c r="J33" s="203">
        <v>552.98360000000002</v>
      </c>
      <c r="K33" s="72"/>
    </row>
    <row r="34" spans="1:12" ht="40.5" customHeight="1">
      <c r="A34" s="50"/>
      <c r="B34" s="51"/>
      <c r="C34" s="73" t="s">
        <v>67</v>
      </c>
      <c r="D34" s="74" t="s">
        <v>8</v>
      </c>
      <c r="E34" s="70">
        <f t="shared" ref="E34:F34" si="5">P15</f>
        <v>4100840.35</v>
      </c>
      <c r="F34" s="93">
        <f t="shared" si="5"/>
        <v>2.5359840208818198</v>
      </c>
      <c r="G34" s="228">
        <v>1.0145974409</v>
      </c>
      <c r="H34" s="71">
        <f t="shared" ref="H34:H35" si="6">R15</f>
        <v>1.0146670575000001</v>
      </c>
      <c r="I34" s="92">
        <v>1.25</v>
      </c>
      <c r="J34" s="203">
        <v>1244.9900000000002</v>
      </c>
      <c r="K34" s="72"/>
    </row>
    <row r="35" spans="1:12" ht="40.5" customHeight="1">
      <c r="A35" s="50"/>
      <c r="B35" s="51"/>
      <c r="C35" s="73" t="s">
        <v>68</v>
      </c>
      <c r="D35" s="74" t="s">
        <v>13</v>
      </c>
      <c r="E35" s="70">
        <f t="shared" ref="E35:F35" si="7">P16</f>
        <v>37867420.609999999</v>
      </c>
      <c r="F35" s="93">
        <f t="shared" si="7"/>
        <v>3.4418658934656898</v>
      </c>
      <c r="G35" s="228">
        <v>1.0665035086000001</v>
      </c>
      <c r="H35" s="71">
        <f t="shared" si="6"/>
        <v>1.0666023899999999</v>
      </c>
      <c r="I35" s="92">
        <v>1.2000034167140901</v>
      </c>
      <c r="J35" s="203">
        <v>11300.93</v>
      </c>
      <c r="K35" s="72"/>
    </row>
    <row r="36" spans="1:12">
      <c r="A36" s="50"/>
      <c r="B36" s="51"/>
      <c r="I36" s="51"/>
      <c r="J36" s="51"/>
      <c r="K36" s="51"/>
    </row>
    <row r="37" spans="1:12">
      <c r="A37" s="50"/>
      <c r="B37" s="51"/>
      <c r="J37" s="51"/>
      <c r="K37" s="51"/>
    </row>
    <row r="38" spans="1:12">
      <c r="A38" s="50"/>
      <c r="B38" s="51"/>
      <c r="G38" s="49"/>
      <c r="H38" s="49"/>
      <c r="I38" s="51"/>
      <c r="J38" s="51"/>
      <c r="K38" s="51"/>
    </row>
    <row r="39" spans="1:12">
      <c r="A39" s="50"/>
      <c r="B39" s="51"/>
      <c r="I39" s="51"/>
      <c r="J39" s="51"/>
      <c r="K39" s="51"/>
    </row>
    <row r="40" spans="1:12" ht="17.25" thickBot="1">
      <c r="A40" s="75"/>
      <c r="B40" s="76"/>
      <c r="C40" s="76"/>
      <c r="D40" s="76"/>
      <c r="E40" s="76"/>
      <c r="F40" s="78">
        <v>100</v>
      </c>
      <c r="G40" s="76"/>
      <c r="H40" s="76"/>
      <c r="I40" s="76"/>
      <c r="J40" s="76"/>
      <c r="K40" s="76"/>
      <c r="L40" s="77"/>
    </row>
  </sheetData>
  <sheetProtection password="D8F4" sheet="1" objects="1" scenarios="1" sort="0" autoFilter="0"/>
  <protectedRanges>
    <protectedRange password="D8F4" sqref="M7:M12 N7:O10" name="Rango2"/>
    <protectedRange password="D8F4" sqref="AC14:AE22" name="Rango1"/>
  </protectedRanges>
  <mergeCells count="3">
    <mergeCell ref="U14:U16"/>
    <mergeCell ref="E3:F3"/>
    <mergeCell ref="E5:F5"/>
  </mergeCells>
  <conditionalFormatting sqref="O8:O10">
    <cfRule type="expression" dxfId="3" priority="1">
      <formula>$AA$8="%"</formula>
    </cfRule>
    <cfRule type="expression" dxfId="2" priority="2">
      <formula>$AA$9="$"</formula>
    </cfRule>
  </conditionalFormatting>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dimension ref="A1:AD20"/>
  <sheetViews>
    <sheetView showGridLines="0" topLeftCell="A10" zoomScale="70" zoomScaleNormal="70" workbookViewId="0">
      <selection activeCell="B17" sqref="B17:H18"/>
    </sheetView>
  </sheetViews>
  <sheetFormatPr baseColWidth="10" defaultColWidth="11.42578125" defaultRowHeight="14.25" zeroHeight="1"/>
  <cols>
    <col min="1" max="1" width="11.42578125" style="19" customWidth="1"/>
    <col min="2" max="2" width="22.85546875" style="19" customWidth="1"/>
    <col min="3" max="3" width="62.42578125" style="19" bestFit="1" customWidth="1"/>
    <col min="4" max="4" width="16.5703125" style="19" customWidth="1"/>
    <col min="5" max="5" width="22.140625" style="19" customWidth="1"/>
    <col min="6" max="6" width="22.42578125" style="19" customWidth="1"/>
    <col min="7" max="7" width="20" style="19" customWidth="1"/>
    <col min="8" max="8" width="25.7109375" style="19" customWidth="1"/>
    <col min="9" max="9" width="11.42578125" style="19" customWidth="1"/>
    <col min="10" max="10" width="14.140625" style="19" customWidth="1"/>
    <col min="11" max="11" width="20.28515625" style="19" customWidth="1"/>
    <col min="12" max="12" width="21.5703125" style="19" customWidth="1"/>
    <col min="13" max="14" width="11.42578125" style="19" customWidth="1"/>
    <col min="15" max="15" width="31" style="19" customWidth="1"/>
    <col min="16" max="16" width="22" style="19" customWidth="1"/>
    <col min="17" max="17" width="11.42578125" style="19" customWidth="1"/>
    <col min="18" max="18" width="11.42578125" style="19"/>
    <col min="19" max="19" width="11.85546875" style="19" customWidth="1"/>
    <col min="20" max="20" width="22.7109375" style="19" customWidth="1"/>
    <col min="21" max="21" width="31.5703125" style="19" customWidth="1"/>
    <col min="22" max="22" width="11.42578125" style="19"/>
    <col min="23" max="23" width="13.85546875" style="19" customWidth="1"/>
    <col min="24" max="24" width="11.42578125" style="19"/>
    <col min="25" max="25" width="15.140625" style="19" customWidth="1"/>
    <col min="26" max="16384" width="11.42578125" style="19"/>
  </cols>
  <sheetData>
    <row r="1" spans="1:30"/>
    <row r="2" spans="1:30" ht="15" thickBot="1"/>
    <row r="3" spans="1:30" s="34" customFormat="1">
      <c r="A3" s="19"/>
      <c r="B3" s="19"/>
      <c r="C3" s="22" t="s">
        <v>0</v>
      </c>
      <c r="D3" s="23"/>
      <c r="E3" s="18"/>
      <c r="F3" s="18"/>
      <c r="G3" s="19"/>
      <c r="H3" s="19"/>
      <c r="I3" s="19"/>
    </row>
    <row r="4" spans="1:30" s="34" customFormat="1">
      <c r="A4" s="19"/>
      <c r="B4" s="19"/>
      <c r="C4" s="24" t="s">
        <v>1</v>
      </c>
      <c r="D4" s="25"/>
      <c r="E4" s="18"/>
      <c r="F4" s="18"/>
      <c r="G4" s="19"/>
      <c r="H4" s="19"/>
      <c r="I4" s="19"/>
    </row>
    <row r="5" spans="1:30" s="34" customFormat="1" ht="29.25" thickBot="1">
      <c r="A5" s="19"/>
      <c r="B5" s="19"/>
      <c r="C5" s="35" t="s">
        <v>74</v>
      </c>
      <c r="D5" s="26"/>
      <c r="E5" s="18"/>
      <c r="F5" s="18"/>
      <c r="G5" s="19"/>
      <c r="H5" s="19"/>
      <c r="I5" s="18"/>
      <c r="J5" s="17"/>
      <c r="K5" s="17" t="s">
        <v>2</v>
      </c>
      <c r="L5" s="40" t="str">
        <f>INDEX(L10:Q10,T12)</f>
        <v>Comisión por Administración(%)</v>
      </c>
    </row>
    <row r="6" spans="1:30" s="34" customFormat="1" ht="42.75">
      <c r="A6" s="19"/>
      <c r="B6" s="19"/>
      <c r="C6" s="19"/>
      <c r="D6" s="19"/>
      <c r="E6" s="19"/>
      <c r="F6" s="19"/>
      <c r="G6" s="19"/>
      <c r="H6" s="19"/>
      <c r="I6" s="18"/>
      <c r="J6" s="17">
        <v>1</v>
      </c>
      <c r="K6" s="40" t="str">
        <f>INDEX($T$16:$T$17,MATCH(J6,$S$16:$S$17,0))</f>
        <v>Fondo Atlántida de Crecimiento a Mediano Plazo</v>
      </c>
      <c r="L6" s="17">
        <f>INDEX($U$16:$U$17,(MATCH(J6,$S$16:$S$17,0)))</f>
        <v>0.26</v>
      </c>
    </row>
    <row r="7" spans="1:30" s="34" customFormat="1" ht="28.5">
      <c r="A7" s="19"/>
      <c r="B7" s="19"/>
      <c r="C7" s="19"/>
      <c r="D7" s="19"/>
      <c r="E7" s="19"/>
      <c r="F7" s="19"/>
      <c r="G7" s="19"/>
      <c r="H7" s="19"/>
      <c r="I7" s="18"/>
      <c r="J7" s="17">
        <v>2</v>
      </c>
      <c r="K7" s="40" t="str">
        <f>INDEX($T$16:$T$17,MATCH(J7,$S$16:$S$17,0))</f>
        <v>Fondo  Abierto Plazo 180</v>
      </c>
      <c r="L7" s="17">
        <f>INDEX($U$16:$U$17,(MATCH(J7,$S$16:$S$17,0)))</f>
        <v>0.25</v>
      </c>
    </row>
    <row r="8" spans="1:30" s="34" customFormat="1" ht="44.25" customHeight="1">
      <c r="A8" s="19"/>
      <c r="B8" s="19"/>
      <c r="C8" s="19"/>
      <c r="D8" s="19"/>
      <c r="E8" s="19"/>
      <c r="F8" s="19"/>
      <c r="G8" s="19"/>
      <c r="H8" s="19"/>
      <c r="I8" s="18"/>
    </row>
    <row r="9" spans="1:30" s="34" customFormat="1" ht="45" customHeight="1">
      <c r="A9" s="19"/>
      <c r="B9" s="19"/>
      <c r="C9" s="19"/>
      <c r="D9" s="19"/>
      <c r="E9" s="19"/>
      <c r="F9" s="19"/>
      <c r="G9" s="19"/>
      <c r="H9" s="19"/>
      <c r="I9" s="18"/>
      <c r="L9" s="41" t="s">
        <v>44</v>
      </c>
      <c r="M9" s="41" t="s">
        <v>45</v>
      </c>
      <c r="N9" s="41" t="s">
        <v>46</v>
      </c>
      <c r="O9" s="41" t="s">
        <v>47</v>
      </c>
      <c r="P9" s="41" t="s">
        <v>48</v>
      </c>
      <c r="Q9" s="41" t="s">
        <v>41</v>
      </c>
    </row>
    <row r="10" spans="1:30" s="34" customFormat="1" ht="30" customHeight="1">
      <c r="A10" s="19"/>
      <c r="B10" s="19"/>
      <c r="C10" s="19"/>
      <c r="D10" s="19"/>
      <c r="E10" s="19"/>
      <c r="F10" s="19"/>
      <c r="G10" s="19"/>
      <c r="H10" s="19"/>
      <c r="I10" s="18"/>
      <c r="J10" s="40" t="s">
        <v>2</v>
      </c>
      <c r="K10" s="40" t="s">
        <v>3</v>
      </c>
      <c r="L10" s="40" t="s">
        <v>60</v>
      </c>
      <c r="M10" s="40" t="s">
        <v>56</v>
      </c>
      <c r="N10" s="40" t="s">
        <v>61</v>
      </c>
      <c r="O10" s="40" t="s">
        <v>62</v>
      </c>
      <c r="P10" s="40" t="s">
        <v>39</v>
      </c>
      <c r="Q10" s="40" t="s">
        <v>40</v>
      </c>
    </row>
    <row r="11" spans="1:30" s="34" customFormat="1" ht="99.75">
      <c r="A11" s="19"/>
      <c r="B11" s="19"/>
      <c r="C11" s="19"/>
      <c r="D11" s="19"/>
      <c r="E11" s="19"/>
      <c r="F11" s="19"/>
      <c r="G11" s="19"/>
      <c r="H11" s="19"/>
      <c r="I11" s="18"/>
      <c r="J11" s="40" t="s">
        <v>11</v>
      </c>
      <c r="K11" s="40" t="s">
        <v>10</v>
      </c>
      <c r="L11" s="32">
        <v>2193324.31</v>
      </c>
      <c r="M11" s="44">
        <v>5.6618000000000004</v>
      </c>
      <c r="N11" s="33">
        <v>1.0108351900000001</v>
      </c>
      <c r="O11" s="42">
        <v>0.26</v>
      </c>
      <c r="P11" s="43">
        <v>0.03</v>
      </c>
      <c r="Q11" s="43">
        <v>0.08</v>
      </c>
      <c r="AD11" s="34" t="s">
        <v>4</v>
      </c>
    </row>
    <row r="12" spans="1:30" s="34" customFormat="1" ht="57">
      <c r="A12" s="19"/>
      <c r="B12" s="19"/>
      <c r="C12" s="19"/>
      <c r="D12" s="19"/>
      <c r="E12" s="19"/>
      <c r="F12" s="19"/>
      <c r="G12" s="19"/>
      <c r="H12" s="19"/>
      <c r="I12" s="18"/>
      <c r="J12" s="40" t="s">
        <v>14</v>
      </c>
      <c r="K12" s="40" t="s">
        <v>13</v>
      </c>
      <c r="L12" s="32">
        <v>6251487.5899999999</v>
      </c>
      <c r="M12" s="44">
        <v>5.3116000000000003</v>
      </c>
      <c r="N12" s="33">
        <v>1.0127103125000001</v>
      </c>
      <c r="O12" s="42">
        <v>0.25</v>
      </c>
      <c r="P12" s="43">
        <v>7.0000000000000007E-2</v>
      </c>
      <c r="Q12" s="43">
        <v>1.2E-2</v>
      </c>
      <c r="T12" s="34">
        <v>4</v>
      </c>
      <c r="AD12" s="34" t="s">
        <v>24</v>
      </c>
    </row>
    <row r="13" spans="1:30" s="18" customFormat="1">
      <c r="A13" s="19"/>
      <c r="B13" s="19"/>
      <c r="C13" s="19"/>
      <c r="D13" s="19"/>
      <c r="E13" s="19"/>
      <c r="F13" s="19"/>
      <c r="G13" s="19"/>
      <c r="H13" s="19"/>
      <c r="I13" s="19"/>
      <c r="V13" s="45" t="s">
        <v>44</v>
      </c>
      <c r="W13" s="45" t="s">
        <v>45</v>
      </c>
      <c r="X13" s="45" t="s">
        <v>46</v>
      </c>
      <c r="Y13" s="45" t="s">
        <v>47</v>
      </c>
      <c r="Z13" s="45" t="s">
        <v>48</v>
      </c>
      <c r="AA13" s="45" t="s">
        <v>41</v>
      </c>
      <c r="AD13" s="18" t="s">
        <v>5</v>
      </c>
    </row>
    <row r="14" spans="1:30">
      <c r="V14" s="36"/>
      <c r="W14" s="36"/>
      <c r="X14" s="36"/>
      <c r="Y14" s="36"/>
      <c r="Z14" s="36"/>
      <c r="AA14" s="36"/>
      <c r="AD14" s="19" t="s">
        <v>6</v>
      </c>
    </row>
    <row r="15" spans="1:30" ht="15" thickBot="1">
      <c r="T15" s="37" t="s">
        <v>42</v>
      </c>
      <c r="U15" s="37" t="s">
        <v>43</v>
      </c>
    </row>
    <row r="16" spans="1:30" ht="43.5" thickBot="1">
      <c r="B16" s="27" t="s">
        <v>2</v>
      </c>
      <c r="C16" s="27" t="s">
        <v>3</v>
      </c>
      <c r="D16" s="28" t="s">
        <v>4</v>
      </c>
      <c r="E16" s="28" t="s">
        <v>24</v>
      </c>
      <c r="F16" s="28" t="s">
        <v>73</v>
      </c>
      <c r="G16" s="28" t="s">
        <v>38</v>
      </c>
      <c r="H16" s="28" t="s">
        <v>6</v>
      </c>
      <c r="S16" s="19">
        <f>RANK(U16,$U$16:$U$17,0)+COUNTIF($U16:U17,U16)-1</f>
        <v>1</v>
      </c>
      <c r="T16" s="38" t="s">
        <v>65</v>
      </c>
      <c r="U16" s="37">
        <f>INDEX(L11:Q11,$T$12)</f>
        <v>0.26</v>
      </c>
      <c r="V16" s="19">
        <f>RANK(L11,$L$11:$L$12)</f>
        <v>2</v>
      </c>
      <c r="W16" s="19">
        <f>RANK(M11,$M$11:$M$12)</f>
        <v>1</v>
      </c>
      <c r="X16" s="19">
        <f>RANK(N11,$N$11:$N$12)</f>
        <v>2</v>
      </c>
      <c r="Y16" s="19">
        <f>RANK(O11,$O$11:$O$12)</f>
        <v>1</v>
      </c>
      <c r="Z16" s="19">
        <f>RANK(P11,P11:P12)</f>
        <v>2</v>
      </c>
      <c r="AA16" s="19">
        <f>RANK(Q11,Q11:$Q$12)</f>
        <v>1</v>
      </c>
      <c r="AD16" s="19" t="s">
        <v>39</v>
      </c>
    </row>
    <row r="17" spans="2:30" ht="78" customHeight="1">
      <c r="B17" s="21" t="s">
        <v>11</v>
      </c>
      <c r="C17" s="20" t="s">
        <v>10</v>
      </c>
      <c r="D17" s="29">
        <v>2193324.31</v>
      </c>
      <c r="E17" s="30">
        <v>5.6618396512781555E-2</v>
      </c>
      <c r="F17" s="31">
        <v>1.0106826799999999</v>
      </c>
      <c r="G17" s="31">
        <v>1.0108351900000001</v>
      </c>
      <c r="H17" s="39" t="s">
        <v>63</v>
      </c>
      <c r="S17" s="19">
        <f>RANK(U17,$U$16:$U$17,0)+COUNTIF($U17:U18,U17)-1</f>
        <v>2</v>
      </c>
      <c r="T17" s="38" t="s">
        <v>70</v>
      </c>
      <c r="U17" s="37">
        <f>INDEX(L12:Q12,$T$12)</f>
        <v>0.25</v>
      </c>
      <c r="V17" s="19">
        <f>RANK(L12,$L$11:$L$12)</f>
        <v>1</v>
      </c>
      <c r="W17" s="19">
        <f>RANK(M12,$M$11:$M$12)</f>
        <v>2</v>
      </c>
      <c r="X17" s="19">
        <f>RANK(N12,$N$11:$N$12)</f>
        <v>1</v>
      </c>
      <c r="Y17" s="19">
        <f>RANK(O12,$O$11:$O$12)</f>
        <v>2</v>
      </c>
      <c r="Z17" s="19" t="e">
        <f>RANK(P12,Z10:Z11)</f>
        <v>#N/A</v>
      </c>
      <c r="AA17" s="19">
        <f>RANK(Q12,Q11:Q12)</f>
        <v>2</v>
      </c>
      <c r="AD17" s="19" t="s">
        <v>40</v>
      </c>
    </row>
    <row r="18" spans="2:30" ht="65.25" customHeight="1">
      <c r="B18" s="21" t="s">
        <v>14</v>
      </c>
      <c r="C18" s="20" t="s">
        <v>13</v>
      </c>
      <c r="D18" s="29">
        <v>6251487.5899999999</v>
      </c>
      <c r="E18" s="30">
        <v>5.311572568723899E-2</v>
      </c>
      <c r="F18" s="31">
        <v>1.0125667311</v>
      </c>
      <c r="G18" s="31">
        <v>1.0127103125000001</v>
      </c>
      <c r="H18" s="39" t="s">
        <v>64</v>
      </c>
    </row>
    <row r="19" spans="2:30"/>
    <row r="20" spans="2:30"/>
  </sheetData>
  <sheetProtection sort="0" autoFilter="0" pivotTables="0"/>
  <protectedRanges>
    <protectedRange sqref="S14:U17" name="Rango3"/>
    <protectedRange sqref="J4:L7" name="Rango2"/>
    <protectedRange sqref="T12" name="Rango1"/>
  </protectedRange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dimension ref="A1:AM47"/>
  <sheetViews>
    <sheetView showGridLines="0" topLeftCell="A19" zoomScale="85" zoomScaleNormal="85" workbookViewId="0">
      <selection activeCell="D10" sqref="D10"/>
    </sheetView>
  </sheetViews>
  <sheetFormatPr baseColWidth="10" defaultColWidth="0" defaultRowHeight="0" customHeight="1" zeroHeight="1"/>
  <cols>
    <col min="1" max="1" width="3.85546875" style="49" customWidth="1"/>
    <col min="2" max="2" width="11.42578125" style="49" customWidth="1"/>
    <col min="3" max="3" width="27.7109375" style="51" customWidth="1"/>
    <col min="4" max="4" width="31.5703125" style="51" customWidth="1"/>
    <col min="5" max="5" width="36.5703125" style="51" customWidth="1"/>
    <col min="6" max="6" width="28.140625" style="51" customWidth="1"/>
    <col min="7" max="7" width="29.5703125" style="51" customWidth="1"/>
    <col min="8" max="8" width="23.7109375" style="51" customWidth="1"/>
    <col min="9" max="9" width="22.28515625" style="49" customWidth="1"/>
    <col min="10" max="10" width="26.5703125" style="49" customWidth="1"/>
    <col min="11" max="11" width="22.28515625" style="49" customWidth="1"/>
    <col min="12" max="12" width="22" style="133" customWidth="1"/>
    <col min="13" max="13" width="26.28515625" style="49" customWidth="1"/>
    <col min="14" max="14" width="24.5703125" style="49" customWidth="1"/>
    <col min="15" max="15" width="23.7109375" style="49" customWidth="1"/>
    <col min="16" max="16" width="20.140625" style="49" customWidth="1"/>
    <col min="17" max="17" width="18.85546875" style="49" customWidth="1"/>
    <col min="18" max="18" width="15.5703125" style="49" customWidth="1"/>
    <col min="19" max="19" width="20.5703125" style="49" customWidth="1"/>
    <col min="20" max="21" width="11.42578125" style="49" customWidth="1"/>
    <col min="22" max="22" width="11.42578125" style="146" hidden="1" customWidth="1"/>
    <col min="23" max="23" width="45.42578125" style="146" hidden="1" customWidth="1"/>
    <col min="24" max="24" width="24.85546875" style="146" hidden="1" customWidth="1"/>
    <col min="25" max="26" width="11.42578125" style="146" hidden="1" customWidth="1"/>
    <col min="27" max="27" width="11.28515625" style="146" hidden="1" customWidth="1"/>
    <col min="28" max="29" width="11.42578125" style="146" hidden="1" customWidth="1"/>
    <col min="30" max="30" width="40" style="146" hidden="1" customWidth="1"/>
    <col min="31" max="31" width="28.28515625" style="146" hidden="1" customWidth="1"/>
    <col min="32" max="32" width="14.7109375" style="146" hidden="1" customWidth="1"/>
    <col min="33" max="33" width="17.5703125" style="146" hidden="1" customWidth="1"/>
    <col min="34" max="34" width="15.85546875" style="146" hidden="1" customWidth="1"/>
    <col min="35" max="35" width="14.140625" style="146" hidden="1" customWidth="1"/>
    <col min="36" max="39" width="18.140625" style="146" hidden="1" customWidth="1"/>
    <col min="40" max="16384" width="11.42578125" style="146" hidden="1"/>
  </cols>
  <sheetData>
    <row r="1" spans="1:38" ht="14.25" customHeight="1">
      <c r="L1" s="204"/>
      <c r="M1" s="146"/>
      <c r="N1" s="146"/>
      <c r="O1" s="146"/>
      <c r="P1" s="146"/>
      <c r="Q1" s="146"/>
      <c r="R1" s="146"/>
      <c r="S1" s="146"/>
      <c r="T1" s="146"/>
      <c r="U1" s="146"/>
    </row>
    <row r="2" spans="1:38" ht="17.25" thickBot="1">
      <c r="I2" s="51"/>
      <c r="J2" s="51"/>
      <c r="L2" s="204"/>
      <c r="M2" s="146"/>
      <c r="N2" s="146"/>
      <c r="O2" s="146"/>
      <c r="P2" s="146"/>
      <c r="Q2" s="146"/>
      <c r="R2" s="146"/>
      <c r="S2" s="146"/>
      <c r="T2" s="146"/>
      <c r="U2" s="146"/>
    </row>
    <row r="3" spans="1:38" ht="15" customHeight="1">
      <c r="E3" s="232" t="s">
        <v>0</v>
      </c>
      <c r="F3" s="233"/>
      <c r="I3" s="51"/>
      <c r="J3" s="51"/>
      <c r="L3" s="204"/>
      <c r="M3" s="147"/>
      <c r="N3" s="147"/>
      <c r="O3" s="147"/>
      <c r="P3" s="147"/>
      <c r="Q3" s="147"/>
      <c r="R3" s="147"/>
      <c r="S3" s="147"/>
      <c r="T3" s="147"/>
      <c r="U3" s="147"/>
    </row>
    <row r="4" spans="1:38" ht="15" customHeight="1">
      <c r="E4" s="134" t="s">
        <v>101</v>
      </c>
      <c r="F4" s="135">
        <f>H34</f>
        <v>43352</v>
      </c>
      <c r="I4" s="51"/>
      <c r="J4" s="51"/>
      <c r="L4" s="205"/>
      <c r="M4" s="148"/>
      <c r="N4" s="148"/>
      <c r="O4" s="148"/>
      <c r="P4" s="148"/>
      <c r="Q4" s="148"/>
      <c r="R4" s="148"/>
      <c r="S4" s="148"/>
      <c r="T4" s="148"/>
      <c r="U4" s="148"/>
    </row>
    <row r="5" spans="1:38" ht="15" customHeight="1" thickBot="1">
      <c r="E5" s="234" t="s">
        <v>102</v>
      </c>
      <c r="F5" s="235"/>
      <c r="I5" s="51"/>
      <c r="J5" s="51"/>
      <c r="L5" s="205"/>
      <c r="M5" s="149"/>
      <c r="N5" s="149"/>
      <c r="O5" s="149"/>
      <c r="P5" s="149"/>
      <c r="Q5" s="149"/>
      <c r="R5" s="149"/>
      <c r="S5" s="149"/>
      <c r="T5" s="149"/>
      <c r="U5" s="149"/>
    </row>
    <row r="6" spans="1:38" ht="16.5">
      <c r="I6" s="51"/>
      <c r="J6" s="51"/>
      <c r="L6" s="205"/>
      <c r="M6" s="149"/>
      <c r="N6" s="149"/>
      <c r="O6" s="149"/>
      <c r="P6" s="149"/>
      <c r="Q6" s="149"/>
      <c r="R6" s="149"/>
      <c r="S6" s="149"/>
      <c r="T6" s="149"/>
      <c r="U6" s="149"/>
    </row>
    <row r="7" spans="1:38" s="149" customFormat="1" ht="49.5" customHeight="1">
      <c r="A7" s="49"/>
      <c r="B7" s="49"/>
      <c r="C7" s="51"/>
      <c r="D7" s="51"/>
      <c r="E7" s="51"/>
      <c r="F7" s="51"/>
      <c r="G7" s="51"/>
      <c r="H7" s="51"/>
      <c r="I7" s="51"/>
      <c r="J7" s="51"/>
      <c r="K7" s="49"/>
      <c r="L7" s="205"/>
      <c r="M7" s="150"/>
      <c r="N7" s="150" t="s">
        <v>34</v>
      </c>
      <c r="O7" s="150" t="str">
        <f>+INDEX(P12:S12,AC14)</f>
        <v>Valor Cuota al día 09/09/2018 (US$)</v>
      </c>
      <c r="AL7" s="151"/>
    </row>
    <row r="8" spans="1:38" s="149" customFormat="1" ht="16.5">
      <c r="A8" s="49"/>
      <c r="B8" s="49"/>
      <c r="C8" s="51"/>
      <c r="D8" s="51"/>
      <c r="E8" s="51"/>
      <c r="F8" s="51"/>
      <c r="G8" s="51"/>
      <c r="H8" s="51"/>
      <c r="I8" s="49"/>
      <c r="J8" s="49"/>
      <c r="K8" s="49"/>
      <c r="L8" s="205"/>
      <c r="M8" s="152">
        <v>1</v>
      </c>
      <c r="N8" s="153" t="str">
        <f>INDEX($AD$18:$AD$19,MATCH(M8,$AC$18:$AC$19,0))</f>
        <v>Fondo Plazo 180 SGB</v>
      </c>
      <c r="O8" s="154">
        <f>INDEX($AE$17:$AE$20,MATCH(M8,$AC$17:$AC$20,0))</f>
        <v>1.0216221313</v>
      </c>
      <c r="AA8" s="149" t="str">
        <f>IF($AC$14=1,"$",IF($AC$14=3,"$","%"))</f>
        <v>$</v>
      </c>
      <c r="AL8" s="155"/>
    </row>
    <row r="9" spans="1:38" s="149" customFormat="1" ht="33">
      <c r="A9" s="49"/>
      <c r="B9" s="49"/>
      <c r="C9" s="51"/>
      <c r="D9" s="51"/>
      <c r="E9" s="51"/>
      <c r="F9" s="51"/>
      <c r="G9" s="51"/>
      <c r="H9" s="51"/>
      <c r="I9" s="49"/>
      <c r="J9" s="49"/>
      <c r="K9" s="49"/>
      <c r="L9" s="205"/>
      <c r="M9" s="152">
        <v>2</v>
      </c>
      <c r="N9" s="153" t="str">
        <f>INDEX($AD$18:$AD$19,MATCH(M9,$AC$18:$AC$19,0))</f>
        <v>Fondo  Atlántida Mediano Plazo</v>
      </c>
      <c r="O9" s="154">
        <f>INDEX($AE$17:$AE$20,MATCH(M9,$AC$17:$AC$20,0))</f>
        <v>1.02015934</v>
      </c>
      <c r="AA9" s="149" t="str">
        <f>IF($AC$14=1,"$",IF($AC$14=3,"$","%"))</f>
        <v>$</v>
      </c>
      <c r="AL9" s="155"/>
    </row>
    <row r="10" spans="1:38" s="149" customFormat="1" ht="16.5">
      <c r="A10" s="49"/>
      <c r="B10" s="49"/>
      <c r="C10" s="51"/>
      <c r="D10" s="51"/>
      <c r="E10" s="51"/>
      <c r="F10" s="51"/>
      <c r="G10" s="51"/>
      <c r="H10" s="51"/>
      <c r="I10" s="49"/>
      <c r="J10" s="49"/>
      <c r="K10" s="49"/>
      <c r="L10" s="205"/>
      <c r="M10" s="152"/>
      <c r="N10" s="153"/>
      <c r="O10" s="154"/>
      <c r="AA10" s="149" t="str">
        <f>IF($AC$14=1,"$",IF($AC$14=3,"$","%"))</f>
        <v>$</v>
      </c>
      <c r="AL10" s="155"/>
    </row>
    <row r="11" spans="1:38" s="149" customFormat="1" ht="16.5">
      <c r="A11" s="49"/>
      <c r="B11" s="49"/>
      <c r="C11" s="51"/>
      <c r="D11" s="51"/>
      <c r="E11" s="51"/>
      <c r="F11" s="51"/>
      <c r="G11" s="51"/>
      <c r="H11" s="51"/>
      <c r="I11" s="49"/>
      <c r="J11" s="49"/>
      <c r="K11" s="49"/>
      <c r="L11" s="205"/>
      <c r="M11" s="152"/>
      <c r="P11" s="149">
        <v>1</v>
      </c>
      <c r="Q11" s="149">
        <v>2</v>
      </c>
      <c r="R11" s="149">
        <v>3</v>
      </c>
      <c r="S11" s="149">
        <v>4</v>
      </c>
      <c r="T11" s="149">
        <v>5</v>
      </c>
      <c r="U11" s="149">
        <v>6</v>
      </c>
      <c r="AL11" s="155"/>
    </row>
    <row r="12" spans="1:38" s="149" customFormat="1" ht="49.5">
      <c r="A12" s="49"/>
      <c r="B12" s="49"/>
      <c r="C12" s="51"/>
      <c r="D12" s="51"/>
      <c r="E12" s="51"/>
      <c r="F12" s="51"/>
      <c r="G12" s="51"/>
      <c r="H12" s="51"/>
      <c r="I12" s="49"/>
      <c r="J12" s="49"/>
      <c r="K12" s="49"/>
      <c r="L12" s="205"/>
      <c r="M12" s="152"/>
      <c r="N12" s="156" t="s">
        <v>2</v>
      </c>
      <c r="O12" s="156" t="s">
        <v>3</v>
      </c>
      <c r="P12" s="156" t="s">
        <v>76</v>
      </c>
      <c r="Q12" s="151" t="s">
        <v>56</v>
      </c>
      <c r="R12" s="151" t="s">
        <v>104</v>
      </c>
      <c r="S12" s="151" t="s">
        <v>59</v>
      </c>
      <c r="T12" s="151" t="s">
        <v>39</v>
      </c>
      <c r="U12" s="151" t="s">
        <v>40</v>
      </c>
      <c r="AL12" s="155"/>
    </row>
    <row r="13" spans="1:38" s="149" customFormat="1" ht="16.5">
      <c r="A13" s="49"/>
      <c r="B13" s="49"/>
      <c r="C13" s="51"/>
      <c r="D13" s="51"/>
      <c r="E13" s="51"/>
      <c r="F13" s="51"/>
      <c r="G13" s="55"/>
      <c r="H13" s="51"/>
      <c r="I13" s="49"/>
      <c r="J13" s="49"/>
      <c r="K13" s="49"/>
      <c r="L13" s="205"/>
      <c r="N13" s="157"/>
      <c r="O13" s="157"/>
      <c r="P13" s="158"/>
      <c r="Q13" s="159"/>
      <c r="S13" s="160"/>
      <c r="T13" s="161"/>
      <c r="U13" s="161"/>
    </row>
    <row r="14" spans="1:38" s="149" customFormat="1" ht="66">
      <c r="A14" s="49"/>
      <c r="B14" s="49"/>
      <c r="C14" s="51"/>
      <c r="D14" s="51"/>
      <c r="E14" s="51"/>
      <c r="F14" s="51"/>
      <c r="G14" s="51"/>
      <c r="H14" s="51"/>
      <c r="I14" s="49"/>
      <c r="J14" s="49"/>
      <c r="K14" s="49"/>
      <c r="L14" s="205"/>
      <c r="N14" s="157" t="s">
        <v>11</v>
      </c>
      <c r="O14" s="157" t="s">
        <v>10</v>
      </c>
      <c r="P14" s="162">
        <v>2428069.2599999998</v>
      </c>
      <c r="Q14" s="163">
        <f>0.0554254873211271*100</f>
        <v>5.54254873211271</v>
      </c>
      <c r="R14" s="164">
        <v>1.02015934</v>
      </c>
      <c r="S14" s="165">
        <v>0.26</v>
      </c>
      <c r="T14" s="247">
        <v>5.8325599999999998E-2</v>
      </c>
      <c r="U14" s="231">
        <v>5.3503186647772303</v>
      </c>
      <c r="AC14" s="208">
        <v>3</v>
      </c>
      <c r="AD14" s="209" t="str">
        <f>+INDEX(P12:S12,AC14)</f>
        <v>Valor Cuota al día 09/09/2018 (US$)</v>
      </c>
      <c r="AE14" s="209"/>
      <c r="AF14" s="209"/>
      <c r="AG14" s="209"/>
    </row>
    <row r="15" spans="1:38" s="149" customFormat="1" ht="49.5">
      <c r="A15" s="59"/>
      <c r="B15" s="59"/>
      <c r="C15" s="59"/>
      <c r="D15" s="59"/>
      <c r="E15" s="59"/>
      <c r="F15" s="59"/>
      <c r="G15" s="59"/>
      <c r="H15" s="59"/>
      <c r="I15" s="59"/>
      <c r="J15" s="59"/>
      <c r="K15" s="59"/>
      <c r="L15" s="205"/>
      <c r="N15" s="157" t="s">
        <v>79</v>
      </c>
      <c r="O15" s="157" t="s">
        <v>13</v>
      </c>
      <c r="P15" s="162">
        <v>7980220.9900000002</v>
      </c>
      <c r="Q15" s="163">
        <f>0.0527164244419578*100</f>
        <v>5.2716424441957805</v>
      </c>
      <c r="R15" s="164">
        <v>1.0216221313</v>
      </c>
      <c r="S15" s="165">
        <v>0.25</v>
      </c>
      <c r="T15" s="248">
        <f>5.7089/100</f>
        <v>5.7089000000000001E-2</v>
      </c>
      <c r="U15" s="231"/>
      <c r="AC15" s="208"/>
      <c r="AD15" s="209"/>
      <c r="AE15" s="209"/>
      <c r="AF15" s="209"/>
      <c r="AG15" s="209"/>
    </row>
    <row r="16" spans="1:38" s="148" customFormat="1" ht="55.5" customHeight="1">
      <c r="A16" s="136"/>
      <c r="B16" s="137"/>
      <c r="C16" s="137"/>
      <c r="D16" s="137"/>
      <c r="E16" s="137"/>
      <c r="F16" s="137"/>
      <c r="G16" s="137"/>
      <c r="H16" s="137"/>
      <c r="I16" s="137"/>
      <c r="J16" s="137"/>
      <c r="K16" s="61"/>
      <c r="L16" s="205"/>
      <c r="M16" s="149"/>
      <c r="N16" s="157"/>
      <c r="O16" s="157"/>
      <c r="P16" s="158"/>
      <c r="Q16" s="166"/>
      <c r="R16" s="167"/>
      <c r="S16" s="168"/>
      <c r="T16" s="161"/>
      <c r="U16" s="161"/>
      <c r="V16" s="149"/>
      <c r="AC16" s="169" t="s">
        <v>31</v>
      </c>
      <c r="AD16" s="170" t="s">
        <v>32</v>
      </c>
      <c r="AE16" s="170" t="s">
        <v>33</v>
      </c>
      <c r="AF16" s="171"/>
      <c r="AG16" s="171"/>
    </row>
    <row r="17" spans="1:35" s="148" customFormat="1" ht="74.25" customHeight="1">
      <c r="A17" s="133"/>
      <c r="B17" s="51"/>
      <c r="C17" s="53"/>
      <c r="D17" s="53"/>
      <c r="E17" s="53"/>
      <c r="F17" s="53"/>
      <c r="G17" s="53"/>
      <c r="H17" s="53"/>
      <c r="I17" s="53"/>
      <c r="J17" s="53"/>
      <c r="K17" s="62"/>
      <c r="L17" s="205"/>
      <c r="N17" s="149"/>
      <c r="O17" s="151" t="s">
        <v>83</v>
      </c>
      <c r="P17" s="151" t="s">
        <v>77</v>
      </c>
      <c r="Q17" s="151" t="s">
        <v>78</v>
      </c>
      <c r="R17" s="172" t="s">
        <v>85</v>
      </c>
      <c r="S17" s="160"/>
      <c r="T17" s="161"/>
      <c r="U17" s="161"/>
      <c r="V17" s="149"/>
      <c r="AC17" s="169"/>
      <c r="AD17" s="173"/>
      <c r="AE17" s="174"/>
      <c r="AF17" s="171">
        <f>RANK(P14,P$14:P$17)</f>
        <v>2</v>
      </c>
      <c r="AG17" s="171" t="e">
        <f t="shared" ref="AG17:AI19" si="0">RANK(Q13,Q$13:Q$17)</f>
        <v>#N/A</v>
      </c>
      <c r="AH17" s="148">
        <f>RANK(R15,R$14:R$17)</f>
        <v>1</v>
      </c>
      <c r="AI17" s="148" t="e">
        <f t="shared" si="0"/>
        <v>#N/A</v>
      </c>
    </row>
    <row r="18" spans="1:35" s="148" customFormat="1" ht="76.5" customHeight="1">
      <c r="A18" s="133"/>
      <c r="B18" s="51"/>
      <c r="C18" s="53"/>
      <c r="D18" s="53"/>
      <c r="E18" s="53"/>
      <c r="F18" s="53"/>
      <c r="G18" s="53"/>
      <c r="H18" s="53"/>
      <c r="I18" s="53"/>
      <c r="J18" s="53"/>
      <c r="K18" s="62"/>
      <c r="L18" s="205"/>
      <c r="N18" s="157" t="s">
        <v>11</v>
      </c>
      <c r="O18" s="166">
        <v>5.3348400697646667</v>
      </c>
      <c r="P18" s="166">
        <f>Q14</f>
        <v>5.54254873211271</v>
      </c>
      <c r="Q18" s="175">
        <f>S14</f>
        <v>0.26</v>
      </c>
      <c r="R18" s="176">
        <f>T14</f>
        <v>5.8325599999999998E-2</v>
      </c>
      <c r="S18" s="149"/>
      <c r="T18" s="149"/>
      <c r="U18" s="149"/>
      <c r="V18" s="149"/>
      <c r="AC18" s="177">
        <f>+RANK(AE18,$AE$18:$AE$19,0)+COUNTIF($AE$18:AE18,AE18)-1</f>
        <v>2</v>
      </c>
      <c r="AD18" s="173" t="s">
        <v>75</v>
      </c>
      <c r="AE18" s="174">
        <f>+INDEX(P14:S14,$AC$14)</f>
        <v>1.02015934</v>
      </c>
      <c r="AF18" s="171" t="e">
        <f>RANK('Fdos Corto Plazo'!P15,P$14:P$17)</f>
        <v>#N/A</v>
      </c>
      <c r="AG18" s="171">
        <f t="shared" si="0"/>
        <v>1</v>
      </c>
      <c r="AH18" s="148">
        <f>RANK(R14,R$14:R$17)</f>
        <v>2</v>
      </c>
      <c r="AI18" s="148">
        <f t="shared" si="0"/>
        <v>1</v>
      </c>
    </row>
    <row r="19" spans="1:35" ht="62.25" customHeight="1">
      <c r="A19" s="133"/>
      <c r="B19" s="51"/>
      <c r="I19" s="51"/>
      <c r="J19" s="51"/>
      <c r="K19" s="52"/>
      <c r="L19" s="205"/>
      <c r="M19" s="148"/>
      <c r="N19" s="157" t="s">
        <v>84</v>
      </c>
      <c r="O19" s="166">
        <v>5.3348400697646667</v>
      </c>
      <c r="P19" s="166">
        <f>Q15</f>
        <v>5.2716424441957805</v>
      </c>
      <c r="Q19" s="175">
        <f>S15</f>
        <v>0.25</v>
      </c>
      <c r="R19" s="176">
        <f>T15</f>
        <v>5.7089000000000001E-2</v>
      </c>
      <c r="S19" s="148"/>
      <c r="T19" s="148"/>
      <c r="U19" s="148"/>
      <c r="AC19" s="178">
        <f>+RANK(AE19,$AE$18:$AE$19,0)+COUNTIF($AE$18:AE19,AE19)-1</f>
        <v>1</v>
      </c>
      <c r="AD19" s="179" t="s">
        <v>80</v>
      </c>
      <c r="AE19" s="180">
        <f>+INDEX(P15:S15,$AC$14)</f>
        <v>1.0216221313</v>
      </c>
      <c r="AF19" s="181" t="e">
        <f>RANK('Fdos Corto Plazo'!P15,P$14:P$17)</f>
        <v>#N/A</v>
      </c>
      <c r="AG19" s="181">
        <f>RANK(Q15,Q$13:Q$17)</f>
        <v>2</v>
      </c>
      <c r="AH19" s="182" t="e">
        <f>RANK(#REF!,R$14:R$17)</f>
        <v>#REF!</v>
      </c>
      <c r="AI19" s="182">
        <f t="shared" si="0"/>
        <v>2</v>
      </c>
    </row>
    <row r="20" spans="1:35" ht="60" customHeight="1">
      <c r="A20" s="133"/>
      <c r="B20" s="51"/>
      <c r="I20" s="51"/>
      <c r="J20" s="51"/>
      <c r="K20" s="52"/>
      <c r="L20" s="205"/>
      <c r="M20" s="148"/>
      <c r="N20" s="148"/>
      <c r="O20" s="148"/>
      <c r="P20" s="151"/>
      <c r="Q20" s="183"/>
      <c r="R20" s="148"/>
      <c r="S20" s="148"/>
      <c r="T20" s="148"/>
      <c r="U20" s="148"/>
      <c r="AC20" s="184"/>
      <c r="AD20" s="179"/>
      <c r="AE20" s="180"/>
      <c r="AF20" s="181" t="e">
        <f>RANK(P17,P$14:P$17)</f>
        <v>#VALUE!</v>
      </c>
      <c r="AG20" s="181" t="e">
        <f>RANK(Q17,Q$13:Q$17)</f>
        <v>#VALUE!</v>
      </c>
      <c r="AH20" s="182" t="e">
        <f>RANK(R17,R$14:R$17)</f>
        <v>#VALUE!</v>
      </c>
      <c r="AI20" s="182" t="e">
        <f>RANK(S17,S$13:S$17)</f>
        <v>#N/A</v>
      </c>
    </row>
    <row r="21" spans="1:35" ht="16.5">
      <c r="A21" s="133"/>
      <c r="B21" s="51"/>
      <c r="D21" s="56"/>
      <c r="E21" s="63"/>
      <c r="F21" s="64"/>
      <c r="G21" s="57"/>
      <c r="H21" s="65"/>
      <c r="I21" s="65"/>
      <c r="J21" s="65"/>
      <c r="K21" s="138"/>
      <c r="L21" s="206"/>
      <c r="M21" s="148"/>
      <c r="N21" s="148"/>
      <c r="O21" s="148"/>
      <c r="P21" s="151"/>
      <c r="Q21" s="149"/>
      <c r="R21" s="148"/>
      <c r="S21" s="148"/>
      <c r="T21" s="148"/>
      <c r="U21" s="148"/>
    </row>
    <row r="22" spans="1:35" ht="16.5">
      <c r="A22" s="133"/>
      <c r="B22" s="51"/>
      <c r="D22" s="56"/>
      <c r="E22" s="63"/>
      <c r="F22" s="64"/>
      <c r="G22" s="57"/>
      <c r="H22" s="65"/>
      <c r="I22" s="65"/>
      <c r="J22" s="65"/>
      <c r="K22" s="138"/>
      <c r="L22" s="206"/>
      <c r="M22" s="148"/>
      <c r="N22" s="148"/>
      <c r="O22" s="166"/>
      <c r="P22" s="151"/>
      <c r="Q22" s="149"/>
      <c r="R22" s="148"/>
      <c r="S22" s="148"/>
      <c r="T22" s="148"/>
      <c r="U22" s="148"/>
    </row>
    <row r="23" spans="1:35" ht="16.5">
      <c r="A23" s="133"/>
      <c r="B23" s="51"/>
      <c r="I23" s="51"/>
      <c r="J23" s="51"/>
      <c r="K23" s="52"/>
      <c r="L23" s="205"/>
      <c r="M23" s="148"/>
      <c r="N23" s="148"/>
      <c r="O23" s="185"/>
      <c r="P23" s="151"/>
      <c r="Q23" s="185"/>
      <c r="R23" s="148"/>
      <c r="S23" s="148"/>
      <c r="T23" s="148"/>
      <c r="U23" s="148"/>
      <c r="AB23" s="186"/>
      <c r="AD23" s="146">
        <f>+MATCH(M8,$AC$17:$AC$20,0)</f>
        <v>3</v>
      </c>
    </row>
    <row r="24" spans="1:35" ht="16.5">
      <c r="A24" s="133"/>
      <c r="B24" s="51"/>
      <c r="I24" s="51"/>
      <c r="J24" s="51"/>
      <c r="K24" s="52"/>
      <c r="L24" s="205"/>
      <c r="M24" s="148"/>
      <c r="N24" s="148"/>
      <c r="O24" s="187"/>
      <c r="P24" s="148"/>
      <c r="Q24" s="148"/>
      <c r="R24" s="148"/>
      <c r="S24" s="148"/>
      <c r="T24" s="148"/>
      <c r="U24" s="148"/>
      <c r="AB24" s="186"/>
    </row>
    <row r="25" spans="1:35" ht="16.5">
      <c r="A25" s="133"/>
      <c r="B25" s="51"/>
      <c r="I25" s="51"/>
      <c r="J25" s="51"/>
      <c r="K25" s="52"/>
      <c r="L25" s="205"/>
      <c r="M25" s="148"/>
      <c r="N25" s="148"/>
      <c r="O25" s="148"/>
      <c r="P25" s="148"/>
      <c r="Q25" s="148"/>
      <c r="R25" s="148"/>
      <c r="S25" s="148"/>
      <c r="T25" s="148"/>
      <c r="U25" s="148"/>
      <c r="AB25" s="186"/>
    </row>
    <row r="26" spans="1:35" ht="16.5">
      <c r="A26" s="133"/>
      <c r="B26" s="51"/>
      <c r="I26" s="51"/>
      <c r="J26" s="51"/>
      <c r="K26" s="52"/>
      <c r="L26" s="205"/>
      <c r="M26" s="148"/>
      <c r="N26" s="148"/>
      <c r="O26" s="148"/>
      <c r="P26" s="148"/>
      <c r="Q26" s="148"/>
      <c r="R26" s="148"/>
      <c r="S26" s="148"/>
      <c r="T26" s="148"/>
      <c r="U26" s="148"/>
      <c r="AB26" s="186"/>
    </row>
    <row r="27" spans="1:35" ht="16.5">
      <c r="A27" s="133"/>
      <c r="B27" s="51"/>
      <c r="I27" s="51"/>
      <c r="J27" s="51"/>
      <c r="K27" s="52"/>
      <c r="L27" s="205"/>
      <c r="M27" s="148"/>
      <c r="N27" s="148"/>
      <c r="O27" s="148"/>
      <c r="P27" s="148"/>
      <c r="Q27" s="148"/>
      <c r="R27" s="148"/>
      <c r="S27" s="148"/>
      <c r="T27" s="148"/>
      <c r="U27" s="148"/>
      <c r="AB27" s="186"/>
    </row>
    <row r="28" spans="1:35" ht="14.25" customHeight="1">
      <c r="A28" s="139"/>
      <c r="B28" s="59"/>
      <c r="C28" s="59"/>
      <c r="D28" s="59"/>
      <c r="E28" s="59"/>
      <c r="F28" s="59"/>
      <c r="G28" s="59"/>
      <c r="H28" s="59"/>
      <c r="I28" s="59"/>
      <c r="J28" s="59"/>
      <c r="K28" s="60"/>
      <c r="L28" s="205"/>
      <c r="M28" s="148"/>
      <c r="N28" s="148"/>
      <c r="O28" s="148"/>
      <c r="P28" s="148"/>
      <c r="Q28" s="148"/>
      <c r="R28" s="148"/>
      <c r="S28" s="148"/>
      <c r="T28" s="148"/>
      <c r="U28" s="148"/>
    </row>
    <row r="29" spans="1:35" ht="14.25" customHeight="1">
      <c r="L29" s="205"/>
      <c r="M29" s="148"/>
      <c r="N29" s="148"/>
      <c r="O29" s="148"/>
      <c r="P29" s="148"/>
      <c r="Q29" s="148"/>
      <c r="R29" s="148"/>
      <c r="S29" s="148"/>
      <c r="T29" s="148"/>
      <c r="U29" s="148"/>
    </row>
    <row r="30" spans="1:35" ht="15" customHeight="1" thickBot="1">
      <c r="L30" s="205"/>
      <c r="M30" s="148"/>
      <c r="N30" s="148"/>
      <c r="O30" s="148"/>
      <c r="P30" s="148"/>
      <c r="Q30" s="148"/>
      <c r="R30" s="148"/>
      <c r="S30" s="148"/>
      <c r="T30" s="148"/>
      <c r="U30" s="148"/>
    </row>
    <row r="31" spans="1:35" ht="26.25" customHeight="1" thickBot="1">
      <c r="C31" s="49"/>
      <c r="D31" s="49"/>
      <c r="E31" s="140" t="s">
        <v>100</v>
      </c>
      <c r="F31" s="141">
        <f>H34</f>
        <v>43352</v>
      </c>
      <c r="G31" s="49"/>
      <c r="H31" s="49"/>
      <c r="L31" s="205"/>
      <c r="M31" s="148"/>
      <c r="N31" s="148"/>
      <c r="O31" s="148"/>
      <c r="P31" s="148"/>
      <c r="Q31" s="148"/>
      <c r="R31" s="148"/>
      <c r="S31" s="148"/>
      <c r="T31" s="148"/>
      <c r="U31" s="148"/>
    </row>
    <row r="32" spans="1:35" ht="14.25" customHeight="1" thickBot="1">
      <c r="C32" s="49"/>
      <c r="D32" s="49"/>
      <c r="E32" s="49"/>
      <c r="F32" s="49"/>
      <c r="G32" s="49"/>
      <c r="H32" s="49"/>
      <c r="L32" s="205"/>
      <c r="M32" s="148"/>
      <c r="N32" s="148"/>
      <c r="O32" s="148"/>
      <c r="P32" s="148"/>
      <c r="Q32" s="148"/>
      <c r="R32" s="148"/>
      <c r="S32" s="148"/>
      <c r="T32" s="148"/>
      <c r="U32" s="148"/>
    </row>
    <row r="33" spans="3:21" ht="21.75" customHeight="1">
      <c r="C33" s="236" t="s">
        <v>2</v>
      </c>
      <c r="D33" s="236" t="s">
        <v>3</v>
      </c>
      <c r="E33" s="236" t="s">
        <v>4</v>
      </c>
      <c r="F33" s="236" t="s">
        <v>24</v>
      </c>
      <c r="G33" s="131" t="s">
        <v>92</v>
      </c>
      <c r="H33" s="131" t="s">
        <v>87</v>
      </c>
      <c r="I33" s="236" t="s">
        <v>59</v>
      </c>
      <c r="J33" s="236" t="s">
        <v>93</v>
      </c>
      <c r="L33" s="205"/>
      <c r="M33" s="148"/>
      <c r="N33" s="148"/>
      <c r="O33" s="148"/>
      <c r="P33" s="148"/>
      <c r="Q33" s="148"/>
      <c r="R33" s="148"/>
      <c r="S33" s="148"/>
      <c r="T33" s="148"/>
      <c r="U33" s="148"/>
    </row>
    <row r="34" spans="3:21" ht="21.75" customHeight="1" thickBot="1">
      <c r="C34" s="237"/>
      <c r="D34" s="237"/>
      <c r="E34" s="237"/>
      <c r="F34" s="237"/>
      <c r="G34" s="84">
        <v>43351</v>
      </c>
      <c r="H34" s="84">
        <v>43352</v>
      </c>
      <c r="I34" s="237"/>
      <c r="J34" s="237"/>
      <c r="L34" s="205"/>
      <c r="M34" s="148"/>
      <c r="N34" s="148"/>
      <c r="O34" s="148"/>
      <c r="P34" s="148"/>
      <c r="Q34" s="148"/>
      <c r="R34" s="148"/>
      <c r="S34" s="148"/>
      <c r="T34" s="148"/>
      <c r="U34" s="148"/>
    </row>
    <row r="35" spans="3:21" ht="62.25" customHeight="1">
      <c r="C35" s="85" t="s">
        <v>11</v>
      </c>
      <c r="D35" s="86" t="s">
        <v>10</v>
      </c>
      <c r="E35" s="87">
        <f>P14</f>
        <v>2428069.2599999998</v>
      </c>
      <c r="F35" s="91">
        <f>Q14</f>
        <v>5.54254873211271</v>
      </c>
      <c r="G35" s="229">
        <v>1.0200085800000001</v>
      </c>
      <c r="H35" s="229">
        <f>R14</f>
        <v>1.02015934</v>
      </c>
      <c r="I35" s="90">
        <v>0.26</v>
      </c>
      <c r="J35" s="188">
        <v>155.54325442191777</v>
      </c>
      <c r="L35" s="205"/>
      <c r="M35" s="148"/>
      <c r="N35" s="148"/>
      <c r="O35" s="148"/>
      <c r="P35" s="148"/>
      <c r="Q35" s="148"/>
      <c r="R35" s="148"/>
      <c r="S35" s="148"/>
      <c r="T35" s="148"/>
      <c r="U35" s="148"/>
    </row>
    <row r="36" spans="3:21" ht="62.25" customHeight="1">
      <c r="C36" s="88" t="s">
        <v>14</v>
      </c>
      <c r="D36" s="89" t="s">
        <v>13</v>
      </c>
      <c r="E36" s="87">
        <f>P15</f>
        <v>7980220.9900000002</v>
      </c>
      <c r="F36" s="91">
        <f>Q15</f>
        <v>5.2716424441957805</v>
      </c>
      <c r="G36" s="229">
        <v>1.0214783477</v>
      </c>
      <c r="H36" s="229">
        <f>R15</f>
        <v>1.0216221313</v>
      </c>
      <c r="I36" s="90">
        <v>0.25</v>
      </c>
      <c r="J36" s="189">
        <v>489.4799999999999</v>
      </c>
      <c r="L36" s="205"/>
      <c r="M36" s="148"/>
      <c r="N36" s="148"/>
      <c r="O36" s="148"/>
      <c r="P36" s="148"/>
      <c r="Q36" s="148"/>
      <c r="R36" s="148"/>
      <c r="S36" s="148"/>
      <c r="T36" s="148"/>
      <c r="U36" s="148"/>
    </row>
    <row r="37" spans="3:21" ht="62.25" customHeight="1">
      <c r="L37" s="205"/>
      <c r="M37" s="148"/>
      <c r="N37" s="148"/>
      <c r="O37" s="148"/>
      <c r="P37" s="148"/>
      <c r="Q37" s="148"/>
      <c r="R37" s="148"/>
      <c r="S37" s="148"/>
      <c r="T37" s="148"/>
      <c r="U37" s="148"/>
    </row>
    <row r="38" spans="3:21" ht="62.25" customHeight="1">
      <c r="G38" s="49"/>
      <c r="L38" s="204"/>
      <c r="M38" s="146"/>
      <c r="N38" s="146"/>
      <c r="O38" s="146"/>
      <c r="P38" s="146"/>
      <c r="Q38" s="146"/>
      <c r="R38" s="146"/>
      <c r="S38" s="146"/>
      <c r="T38" s="146"/>
      <c r="U38" s="146"/>
    </row>
    <row r="39" spans="3:21" ht="62.25" customHeight="1">
      <c r="F39" s="132">
        <v>100</v>
      </c>
      <c r="L39" s="204"/>
      <c r="M39" s="146"/>
      <c r="N39" s="146"/>
      <c r="O39" s="146"/>
      <c r="P39" s="146"/>
      <c r="Q39" s="146"/>
      <c r="R39" s="146"/>
      <c r="S39" s="146"/>
      <c r="T39" s="146"/>
      <c r="U39" s="146"/>
    </row>
    <row r="40" spans="3:21" ht="62.25" hidden="1" customHeight="1"/>
    <row r="41" spans="3:21" ht="62.25" hidden="1" customHeight="1"/>
    <row r="42" spans="3:21" ht="62.25" hidden="1" customHeight="1"/>
    <row r="43" spans="3:21" ht="62.25" hidden="1" customHeight="1"/>
    <row r="44" spans="3:21" ht="62.25" hidden="1" customHeight="1"/>
    <row r="45" spans="3:21" ht="62.25" hidden="1" customHeight="1"/>
    <row r="46" spans="3:21" ht="62.25" hidden="1" customHeight="1"/>
    <row r="47" spans="3:21" ht="62.25" hidden="1" customHeight="1"/>
  </sheetData>
  <sheetProtection password="D8F4" sheet="1" objects="1" scenarios="1" sort="0" autoFilter="0"/>
  <protectedRanges>
    <protectedRange password="D8F4" sqref="M7:M12 N7:O10" name="Rango2"/>
    <protectedRange password="D8F4" sqref="AC14:AE22" name="Rango1"/>
  </protectedRanges>
  <mergeCells count="9">
    <mergeCell ref="U14:U15"/>
    <mergeCell ref="C33:C34"/>
    <mergeCell ref="I33:I34"/>
    <mergeCell ref="J33:J34"/>
    <mergeCell ref="E3:F3"/>
    <mergeCell ref="E5:F5"/>
    <mergeCell ref="F33:F34"/>
    <mergeCell ref="E33:E34"/>
    <mergeCell ref="D33:D34"/>
  </mergeCells>
  <conditionalFormatting sqref="O8:O10">
    <cfRule type="expression" dxfId="1" priority="1">
      <formula>$AA$8="%"</formula>
    </cfRule>
    <cfRule type="expression" dxfId="0" priority="2">
      <formula>$AA$9="$"</formula>
    </cfRule>
  </conditionalFormatting>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dimension ref="A1:I27"/>
  <sheetViews>
    <sheetView showGridLines="0" workbookViewId="0"/>
  </sheetViews>
  <sheetFormatPr baseColWidth="10" defaultColWidth="0" defaultRowHeight="12.75" zeroHeight="1"/>
  <cols>
    <col min="1" max="1" width="16.28515625" style="104" customWidth="1"/>
    <col min="2" max="2" width="11.42578125" style="104" customWidth="1"/>
    <col min="3" max="3" width="54.5703125" style="104" customWidth="1"/>
    <col min="4" max="4" width="11.42578125" style="104" customWidth="1"/>
    <col min="5" max="5" width="12.42578125" style="104" customWidth="1"/>
    <col min="6" max="6" width="13.28515625" style="104" customWidth="1"/>
    <col min="7" max="7" width="11.42578125" style="104" customWidth="1"/>
    <col min="8" max="9" width="0" style="104" hidden="1" customWidth="1"/>
    <col min="10" max="16384" width="11.42578125" style="104" hidden="1"/>
  </cols>
  <sheetData>
    <row r="1" spans="1:9">
      <c r="C1" s="105"/>
    </row>
    <row r="2" spans="1:9">
      <c r="A2" s="106"/>
    </row>
    <row r="3" spans="1:9" ht="13.5" thickBot="1">
      <c r="I3" s="105"/>
    </row>
    <row r="4" spans="1:9" ht="13.5" thickBot="1">
      <c r="C4" s="107" t="s">
        <v>15</v>
      </c>
      <c r="D4" s="108"/>
      <c r="E4" s="108"/>
      <c r="I4" s="105"/>
    </row>
    <row r="5" spans="1:9" ht="13.5" thickBot="1">
      <c r="C5" s="109"/>
    </row>
    <row r="6" spans="1:9" ht="77.25" customHeight="1" thickBot="1">
      <c r="C6" s="110" t="s">
        <v>95</v>
      </c>
      <c r="D6" s="111"/>
      <c r="E6" s="111"/>
      <c r="G6" s="109"/>
    </row>
    <row r="7" spans="1:9" ht="13.5" thickBot="1">
      <c r="C7" s="112"/>
    </row>
    <row r="8" spans="1:9" ht="26.25" thickBot="1">
      <c r="C8" s="110" t="s">
        <v>96</v>
      </c>
    </row>
    <row r="9" spans="1:9" ht="13.5" thickBot="1">
      <c r="C9" s="113"/>
    </row>
    <row r="10" spans="1:9" ht="77.25" thickBot="1">
      <c r="C10" s="110" t="s">
        <v>97</v>
      </c>
    </row>
    <row r="11" spans="1:9" ht="13.5" thickBot="1">
      <c r="C11" s="114"/>
    </row>
    <row r="12" spans="1:9" ht="39" thickBot="1">
      <c r="C12" s="115" t="s">
        <v>98</v>
      </c>
    </row>
    <row r="13" spans="1:9" ht="13.5" thickBot="1">
      <c r="C13" s="114"/>
    </row>
    <row r="14" spans="1:9" ht="51.75" thickBot="1">
      <c r="C14" s="115" t="s">
        <v>99</v>
      </c>
    </row>
    <row r="15" spans="1:9" ht="13.5" thickBot="1">
      <c r="C15" s="111"/>
    </row>
    <row r="16" spans="1:9" ht="32.25" customHeight="1" thickBot="1">
      <c r="C16" s="116" t="s">
        <v>16</v>
      </c>
      <c r="D16" s="241" t="s">
        <v>23</v>
      </c>
      <c r="E16" s="242"/>
      <c r="F16" s="243"/>
    </row>
    <row r="17" spans="3:6" ht="39.75" customHeight="1" thickBot="1">
      <c r="C17" s="117" t="s">
        <v>7</v>
      </c>
      <c r="D17" s="238" t="s">
        <v>19</v>
      </c>
      <c r="E17" s="239"/>
      <c r="F17" s="240"/>
    </row>
    <row r="18" spans="3:6" ht="30.75" customHeight="1" thickBot="1">
      <c r="C18" s="117" t="s">
        <v>9</v>
      </c>
      <c r="D18" s="238" t="s">
        <v>20</v>
      </c>
      <c r="E18" s="239"/>
      <c r="F18" s="240"/>
    </row>
    <row r="19" spans="3:6" ht="13.5" thickBot="1">
      <c r="C19" s="117" t="s">
        <v>11</v>
      </c>
      <c r="D19" s="238" t="s">
        <v>20</v>
      </c>
      <c r="E19" s="239"/>
      <c r="F19" s="240"/>
    </row>
    <row r="20" spans="3:6" ht="30" customHeight="1" thickBot="1">
      <c r="C20" s="117" t="s">
        <v>12</v>
      </c>
      <c r="D20" s="238" t="s">
        <v>21</v>
      </c>
      <c r="E20" s="239"/>
      <c r="F20" s="240"/>
    </row>
    <row r="21" spans="3:6" ht="13.5" thickBot="1">
      <c r="C21" s="117" t="s">
        <v>14</v>
      </c>
      <c r="D21" s="238" t="s">
        <v>21</v>
      </c>
      <c r="E21" s="239"/>
      <c r="F21" s="240"/>
    </row>
    <row r="22" spans="3:6"/>
    <row r="23" spans="3:6" ht="25.5">
      <c r="C23" s="118" t="s">
        <v>22</v>
      </c>
    </row>
    <row r="24" spans="3:6"/>
    <row r="25" spans="3:6"/>
    <row r="26" spans="3:6"/>
    <row r="27" spans="3:6"/>
  </sheetData>
  <sheetProtection password="D8F4" sheet="1" objects="1" scenarios="1"/>
  <mergeCells count="6">
    <mergeCell ref="D20:F20"/>
    <mergeCell ref="D21:F21"/>
    <mergeCell ref="D16:F16"/>
    <mergeCell ref="D17:F17"/>
    <mergeCell ref="D18:F18"/>
    <mergeCell ref="D19:F19"/>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dimension ref="A1:Z60"/>
  <sheetViews>
    <sheetView showGridLines="0" zoomScale="70" zoomScaleNormal="70" workbookViewId="0">
      <pane xSplit="3" ySplit="1" topLeftCell="D2" activePane="bottomRight" state="frozen"/>
      <selection pane="topRight"/>
      <selection pane="bottomLeft"/>
      <selection pane="bottomRight" activeCell="D5" sqref="D5"/>
    </sheetView>
  </sheetViews>
  <sheetFormatPr baseColWidth="10" defaultColWidth="0" defaultRowHeight="16.5" zeroHeight="1"/>
  <cols>
    <col min="1" max="8" width="11.42578125" style="94" customWidth="1"/>
    <col min="9" max="9" width="14.28515625" style="94" customWidth="1"/>
    <col min="10" max="13" width="11.42578125" style="94" customWidth="1"/>
    <col min="14" max="14" width="11.42578125" style="119" customWidth="1"/>
    <col min="15" max="15" width="11.42578125" style="120" customWidth="1"/>
    <col min="16" max="18" width="11.42578125" style="94" customWidth="1"/>
    <col min="19" max="19" width="26.7109375" style="94" customWidth="1"/>
    <col min="20" max="24" width="11.42578125" style="94" customWidth="1"/>
    <col min="25" max="25" width="2.85546875" style="119" customWidth="1"/>
    <col min="26" max="26" width="11.42578125" style="120" hidden="1" customWidth="1"/>
    <col min="27" max="16384" width="11.42578125" style="94" hidden="1"/>
  </cols>
  <sheetData>
    <row r="1" spans="2:19"/>
    <row r="2" spans="2:19" ht="17.25" thickBot="1"/>
    <row r="3" spans="2:19">
      <c r="F3" s="244" t="s">
        <v>17</v>
      </c>
      <c r="G3" s="245"/>
      <c r="H3" s="245"/>
      <c r="I3" s="246"/>
      <c r="P3" s="244" t="s">
        <v>18</v>
      </c>
      <c r="Q3" s="245"/>
      <c r="R3" s="245"/>
      <c r="S3" s="246"/>
    </row>
    <row r="4" spans="2:19" ht="17.25" thickBot="1">
      <c r="F4" s="121" t="s">
        <v>103</v>
      </c>
      <c r="G4" s="122"/>
      <c r="H4" s="122"/>
      <c r="I4" s="123"/>
      <c r="P4" s="121" t="str">
        <f>F4</f>
        <v>Información actualizada al 06/09/2018</v>
      </c>
      <c r="Q4" s="124"/>
      <c r="R4" s="124"/>
      <c r="S4" s="125"/>
    </row>
    <row r="5" spans="2:19"/>
    <row r="6" spans="2:19"/>
    <row r="7" spans="2:19"/>
    <row r="8" spans="2:19"/>
    <row r="9" spans="2:19"/>
    <row r="10" spans="2:19"/>
    <row r="11" spans="2:19"/>
    <row r="12" spans="2:19"/>
    <row r="13" spans="2:19">
      <c r="B13" s="126"/>
    </row>
    <row r="14" spans="2:19"/>
    <row r="15" spans="2:19"/>
    <row r="16" spans="2:19"/>
    <row r="17" spans="13:25"/>
    <row r="18" spans="13:25"/>
    <row r="19" spans="13:25"/>
    <row r="20" spans="13:25"/>
    <row r="21" spans="13:25"/>
    <row r="22" spans="13:25"/>
    <row r="23" spans="13:25"/>
    <row r="24" spans="13:25"/>
    <row r="25" spans="13:25"/>
    <row r="26" spans="13:25"/>
    <row r="27" spans="13:25"/>
    <row r="28" spans="13:25"/>
    <row r="29" spans="13:25"/>
    <row r="30" spans="13:25"/>
    <row r="31" spans="13:25" s="127" customFormat="1">
      <c r="N31" s="128"/>
      <c r="Y31" s="128"/>
    </row>
    <row r="32" spans="13:25">
      <c r="M32" s="129"/>
      <c r="N32" s="120"/>
    </row>
    <row r="33" spans="13:25">
      <c r="M33" s="130"/>
      <c r="N33" s="120"/>
    </row>
    <row r="34" spans="13:25">
      <c r="M34" s="130"/>
      <c r="N34" s="120"/>
    </row>
    <row r="35" spans="13:25" s="120" customFormat="1">
      <c r="M35" s="130"/>
      <c r="Y35" s="119"/>
    </row>
    <row r="36" spans="13:25"/>
    <row r="37" spans="13:25"/>
    <row r="38" spans="13:25"/>
    <row r="39" spans="13:25"/>
    <row r="40" spans="13:25"/>
    <row r="41" spans="13:25"/>
    <row r="42" spans="13:25"/>
    <row r="43" spans="13:25"/>
    <row r="44" spans="13:25"/>
    <row r="45" spans="13:25"/>
    <row r="46" spans="13:25"/>
    <row r="47" spans="13:25"/>
    <row r="48" spans="13:25"/>
    <row r="49" spans="14:25"/>
    <row r="50" spans="14:25"/>
    <row r="51" spans="14:25"/>
    <row r="52" spans="14:25"/>
    <row r="53" spans="14:25"/>
    <row r="54" spans="14:25"/>
    <row r="55" spans="14:25"/>
    <row r="56" spans="14:25"/>
    <row r="57" spans="14:25"/>
    <row r="58" spans="14:25" s="145" customFormat="1">
      <c r="N58" s="144"/>
      <c r="Y58" s="144"/>
    </row>
    <row r="59" spans="14:25" s="120" customFormat="1" hidden="1">
      <c r="N59" s="119"/>
      <c r="Y59" s="119"/>
    </row>
    <row r="60" spans="14:25" hidden="1"/>
  </sheetData>
  <sheetProtection password="D8F4" sheet="1" objects="1" scenarios="1"/>
  <mergeCells count="2">
    <mergeCell ref="F3:I3"/>
    <mergeCell ref="P3:S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dimension ref="B5:N33"/>
  <sheetViews>
    <sheetView zoomScale="55" zoomScaleNormal="55" workbookViewId="0">
      <selection activeCell="C24" sqref="C24"/>
    </sheetView>
  </sheetViews>
  <sheetFormatPr baseColWidth="10" defaultColWidth="11.42578125" defaultRowHeight="15"/>
  <cols>
    <col min="2" max="2" width="21.140625" customWidth="1"/>
    <col min="3" max="3" width="28.5703125" bestFit="1" customWidth="1"/>
    <col min="4" max="4" width="16.85546875" customWidth="1"/>
    <col min="5" max="5" width="15.7109375" customWidth="1"/>
    <col min="6" max="6" width="18.5703125" customWidth="1"/>
    <col min="7" max="7" width="19.140625" customWidth="1"/>
  </cols>
  <sheetData>
    <row r="5" spans="2:8" ht="15.75" thickBot="1"/>
    <row r="6" spans="2:8" ht="45">
      <c r="B6" s="3" t="s">
        <v>2</v>
      </c>
      <c r="C6" s="4" t="s">
        <v>3</v>
      </c>
      <c r="D6" s="4" t="s">
        <v>4</v>
      </c>
      <c r="E6" s="5" t="s">
        <v>24</v>
      </c>
      <c r="F6" s="4" t="s">
        <v>5</v>
      </c>
      <c r="G6" s="12" t="s">
        <v>6</v>
      </c>
    </row>
    <row r="7" spans="2:8" ht="60">
      <c r="B7" s="2" t="s">
        <v>11</v>
      </c>
      <c r="C7" s="2" t="s">
        <v>10</v>
      </c>
      <c r="D7" s="11">
        <v>2020279.24</v>
      </c>
      <c r="E7" s="7">
        <v>5.4519417605449316E-2</v>
      </c>
      <c r="F7" s="8">
        <v>1.0077141199999999</v>
      </c>
      <c r="G7" s="6">
        <v>14.39</v>
      </c>
    </row>
    <row r="8" spans="2:8" ht="45">
      <c r="B8" s="2" t="s">
        <v>9</v>
      </c>
      <c r="C8" s="2" t="s">
        <v>10</v>
      </c>
      <c r="D8" s="11">
        <v>1691724.63</v>
      </c>
      <c r="E8" s="7">
        <v>3.7940401943308499E-2</v>
      </c>
      <c r="F8" s="8">
        <v>1.01384349</v>
      </c>
      <c r="G8" s="6">
        <v>53.28</v>
      </c>
    </row>
    <row r="9" spans="2:8" ht="45">
      <c r="B9" s="2" t="s">
        <v>7</v>
      </c>
      <c r="C9" s="2" t="s">
        <v>8</v>
      </c>
      <c r="D9" s="10">
        <v>3554866.19</v>
      </c>
      <c r="E9" s="7">
        <v>2.1523145443608005E-2</v>
      </c>
      <c r="F9" s="8">
        <v>1.0093880789</v>
      </c>
      <c r="G9" s="6">
        <v>121.72</v>
      </c>
    </row>
    <row r="10" spans="2:8" ht="45">
      <c r="B10" s="2" t="s">
        <v>12</v>
      </c>
      <c r="C10" s="2" t="s">
        <v>13</v>
      </c>
      <c r="D10" s="11">
        <v>35838978.18</v>
      </c>
      <c r="E10" s="7">
        <v>3.4099682072492365E-2</v>
      </c>
      <c r="F10" s="8">
        <v>1.0585942359</v>
      </c>
      <c r="G10" s="6">
        <v>1207.6400000000001</v>
      </c>
    </row>
    <row r="11" spans="2:8" ht="45">
      <c r="B11" s="2" t="s">
        <v>14</v>
      </c>
      <c r="C11" s="2" t="s">
        <v>13</v>
      </c>
      <c r="D11" s="11">
        <v>5594795.5899999999</v>
      </c>
      <c r="E11" s="7">
        <v>5.3276417177319235E-2</v>
      </c>
      <c r="F11" s="8">
        <v>1.0097027521999999</v>
      </c>
      <c r="G11" s="6">
        <v>38.14</v>
      </c>
    </row>
    <row r="15" spans="2:8" ht="75">
      <c r="B15" s="15" t="s">
        <v>2</v>
      </c>
      <c r="C15" s="15" t="s">
        <v>11</v>
      </c>
      <c r="D15" s="15" t="s">
        <v>9</v>
      </c>
      <c r="E15" s="15" t="s">
        <v>7</v>
      </c>
      <c r="F15" s="15" t="s">
        <v>12</v>
      </c>
      <c r="G15" s="15" t="s">
        <v>14</v>
      </c>
      <c r="H15" s="14"/>
    </row>
    <row r="16" spans="2:8">
      <c r="B16" s="16" t="s">
        <v>4</v>
      </c>
      <c r="C16" s="11">
        <v>2020279.24</v>
      </c>
      <c r="D16" s="11">
        <v>1691724.63</v>
      </c>
      <c r="E16" s="11">
        <v>3554866.19</v>
      </c>
      <c r="F16" s="11">
        <v>35838978.18</v>
      </c>
      <c r="G16" s="11">
        <v>5594795.5899999999</v>
      </c>
    </row>
    <row r="17" spans="2:14" ht="30">
      <c r="B17" s="16" t="s">
        <v>24</v>
      </c>
      <c r="C17" s="7">
        <v>5.4519417605449316E-2</v>
      </c>
      <c r="D17" s="7">
        <v>3.7940401943308499E-2</v>
      </c>
      <c r="E17" s="7">
        <v>2.1523145443608005E-2</v>
      </c>
      <c r="F17" s="7">
        <v>3.4099682072492365E-2</v>
      </c>
      <c r="G17" s="7">
        <v>5.3276417177319235E-2</v>
      </c>
      <c r="M17" s="1" t="s">
        <v>35</v>
      </c>
      <c r="N17" s="1" t="s">
        <v>36</v>
      </c>
    </row>
    <row r="18" spans="2:14">
      <c r="B18" s="16" t="s">
        <v>5</v>
      </c>
      <c r="C18" s="8">
        <v>1.0077141199999999</v>
      </c>
      <c r="D18" s="8">
        <v>1.01384349</v>
      </c>
      <c r="E18" s="8">
        <v>1.0093880789</v>
      </c>
      <c r="F18" s="8">
        <v>1.0585942359</v>
      </c>
      <c r="G18" s="8">
        <v>1.0097027521999999</v>
      </c>
      <c r="L18">
        <v>1</v>
      </c>
    </row>
    <row r="19" spans="2:14" ht="30">
      <c r="B19" s="16" t="s">
        <v>6</v>
      </c>
      <c r="C19" s="6">
        <v>14.39</v>
      </c>
      <c r="D19" s="6">
        <v>53.28</v>
      </c>
      <c r="E19" s="6">
        <v>121.72</v>
      </c>
      <c r="F19" s="6">
        <v>1207.6400000000001</v>
      </c>
      <c r="G19" s="6">
        <v>38.14</v>
      </c>
      <c r="L19">
        <v>2</v>
      </c>
    </row>
    <row r="20" spans="2:14">
      <c r="L20">
        <v>3</v>
      </c>
    </row>
    <row r="21" spans="2:14">
      <c r="L21">
        <v>4</v>
      </c>
    </row>
    <row r="22" spans="2:14">
      <c r="B22">
        <v>1</v>
      </c>
      <c r="L22">
        <v>5</v>
      </c>
    </row>
    <row r="24" spans="2:14">
      <c r="B24" s="13" t="str">
        <f>INDEX(B16:B19,B22)</f>
        <v xml:space="preserve">Patrimonio </v>
      </c>
      <c r="C24" s="13">
        <f>INDEX(C16:C19,$B$22)</f>
        <v>2020279.24</v>
      </c>
      <c r="D24" s="13">
        <f t="shared" ref="D24:G24" si="0">INDEX(D16:D19,$B$22)</f>
        <v>1691724.63</v>
      </c>
      <c r="E24" s="13">
        <f t="shared" si="0"/>
        <v>3554866.19</v>
      </c>
      <c r="F24" s="13">
        <f t="shared" si="0"/>
        <v>35838978.18</v>
      </c>
      <c r="G24" s="13">
        <f t="shared" si="0"/>
        <v>5594795.5899999999</v>
      </c>
    </row>
    <row r="25" spans="2:14">
      <c r="B25" s="13"/>
    </row>
    <row r="26" spans="2:14">
      <c r="B26" s="13"/>
    </row>
    <row r="27" spans="2:14">
      <c r="B27" s="13"/>
      <c r="C27" s="1" t="s">
        <v>30</v>
      </c>
    </row>
    <row r="28" spans="2:14">
      <c r="B28" s="13"/>
    </row>
    <row r="29" spans="2:14">
      <c r="B29" s="13"/>
    </row>
    <row r="33" spans="4:7">
      <c r="D33" s="1"/>
      <c r="E33" s="1"/>
      <c r="F33" s="1"/>
      <c r="G33" s="1"/>
    </row>
  </sheetData>
  <sheetProtection selectLockedCells="1" selectUnlockedCells="1"/>
  <sortState ref="B24:G24">
    <sortCondition descending="1" ref="B24"/>
  </sortState>
  <dataValidations count="1">
    <dataValidation type="list" allowBlank="1" showInputMessage="1" showErrorMessage="1" sqref="C32">
      <formula1>$B$16:$B$19</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H5:H12"/>
  <sheetViews>
    <sheetView workbookViewId="0">
      <selection activeCell="N6" sqref="N6"/>
    </sheetView>
  </sheetViews>
  <sheetFormatPr baseColWidth="10" defaultColWidth="11.42578125" defaultRowHeight="15"/>
  <sheetData>
    <row r="5" spans="8:8">
      <c r="H5" s="1" t="s">
        <v>49</v>
      </c>
    </row>
    <row r="6" spans="8:8">
      <c r="H6" s="1" t="s">
        <v>50</v>
      </c>
    </row>
    <row r="7" spans="8:8">
      <c r="H7" s="1" t="s">
        <v>51</v>
      </c>
    </row>
    <row r="8" spans="8:8">
      <c r="H8" s="1" t="s">
        <v>52</v>
      </c>
    </row>
    <row r="9" spans="8:8">
      <c r="H9" s="1"/>
    </row>
    <row r="10" spans="8:8">
      <c r="H10" s="1" t="s">
        <v>53</v>
      </c>
    </row>
    <row r="11" spans="8:8">
      <c r="H11" s="1" t="s">
        <v>54</v>
      </c>
    </row>
    <row r="12" spans="8:8">
      <c r="H12" s="1" t="s">
        <v>55</v>
      </c>
    </row>
  </sheetData>
  <protectedRanges>
    <protectedRange sqref="A1:G32" name="Rango1"/>
  </protectedRange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dimension ref="I1:K12"/>
  <sheetViews>
    <sheetView zoomScaleNormal="100" workbookViewId="0">
      <selection activeCell="I4" sqref="I4"/>
    </sheetView>
  </sheetViews>
  <sheetFormatPr baseColWidth="10" defaultColWidth="11.42578125" defaultRowHeight="15"/>
  <sheetData>
    <row r="1" spans="9:11">
      <c r="I1" s="9"/>
      <c r="J1" s="9"/>
      <c r="K1" s="9"/>
    </row>
    <row r="2" spans="9:11">
      <c r="I2" s="9"/>
      <c r="J2" s="9"/>
      <c r="K2" s="9"/>
    </row>
    <row r="5" spans="9:11">
      <c r="K5" t="s">
        <v>49</v>
      </c>
    </row>
    <row r="6" spans="9:11">
      <c r="K6" t="s">
        <v>50</v>
      </c>
    </row>
    <row r="7" spans="9:11">
      <c r="K7" t="s">
        <v>51</v>
      </c>
    </row>
    <row r="8" spans="9:11">
      <c r="K8" t="s">
        <v>52</v>
      </c>
    </row>
    <row r="10" spans="9:11">
      <c r="K10" t="s">
        <v>53</v>
      </c>
    </row>
    <row r="11" spans="9:11">
      <c r="K11" t="s">
        <v>54</v>
      </c>
    </row>
    <row r="12" spans="9:11">
      <c r="K12" t="s">
        <v>55</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vt:i4>
      </vt:variant>
    </vt:vector>
  </HeadingPairs>
  <TitlesOfParts>
    <vt:vector size="10" baseType="lpstr">
      <vt:lpstr>Índice</vt:lpstr>
      <vt:lpstr>Fdos Corto Plazo</vt:lpstr>
      <vt:lpstr>Fdos Mediano Plazo2.1</vt:lpstr>
      <vt:lpstr>Fdos Mediano Plazo </vt:lpstr>
      <vt:lpstr>Definiciones</vt:lpstr>
      <vt:lpstr>Gráficos</vt:lpstr>
      <vt:lpstr>Hoja2</vt:lpstr>
      <vt:lpstr>Hoja6</vt:lpstr>
      <vt:lpstr>Hoja3</vt:lpstr>
      <vt:lpstr>vc</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Jeniffer Rodríguez</dc:creator>
  <cp:lastModifiedBy>eiperez</cp:lastModifiedBy>
  <dcterms:created xsi:type="dcterms:W3CDTF">2018-06-19T22:10:55Z</dcterms:created>
  <dcterms:modified xsi:type="dcterms:W3CDTF">2018-09-10T21:48:43Z</dcterms:modified>
</cp:coreProperties>
</file>